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AK88" i="1"/>
  <c r="AL88"/>
  <c r="AM88"/>
  <c r="AN88"/>
  <c r="AM87"/>
  <c r="AM86"/>
  <c r="AM85"/>
  <c r="AM84"/>
  <c r="AM83"/>
  <c r="AM82"/>
  <c r="AM81"/>
  <c r="AM80"/>
  <c r="AM79"/>
  <c r="AM78"/>
  <c r="AM77"/>
  <c r="AM76"/>
  <c r="AM75"/>
  <c r="AM74"/>
  <c r="AM73"/>
  <c r="AM72"/>
  <c r="AM71"/>
  <c r="AM70"/>
  <c r="AM69"/>
  <c r="AM68"/>
  <c r="AM67"/>
  <c r="AM66"/>
  <c r="AM65"/>
  <c r="AM64"/>
  <c r="AM63"/>
  <c r="AM62"/>
  <c r="AM61"/>
  <c r="AM60"/>
  <c r="AM59"/>
  <c r="AM58"/>
  <c r="AM57"/>
  <c r="AM56"/>
  <c r="AM55"/>
  <c r="AM54"/>
  <c r="AM53"/>
  <c r="AM52"/>
  <c r="AM51"/>
  <c r="AM50"/>
  <c r="AM49"/>
  <c r="AM48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M4"/>
  <c r="AM3"/>
  <c r="AM2"/>
  <c r="G79"/>
  <c r="G75"/>
  <c r="G57"/>
  <c r="G50"/>
  <c r="G42"/>
  <c r="G41"/>
  <c r="G35"/>
  <c r="G33"/>
  <c r="G32"/>
  <c r="G15"/>
  <c r="G12"/>
  <c r="I85"/>
  <c r="I71"/>
  <c r="I40"/>
  <c r="I31"/>
  <c r="I5"/>
  <c r="I3"/>
  <c r="E81"/>
  <c r="E76"/>
  <c r="E62"/>
  <c r="E28"/>
  <c r="E77"/>
  <c r="E56"/>
  <c r="E50"/>
  <c r="E46"/>
  <c r="E30"/>
  <c r="H50"/>
  <c r="H33"/>
</calcChain>
</file>

<file path=xl/sharedStrings.xml><?xml version="1.0" encoding="utf-8"?>
<sst xmlns="http://schemas.openxmlformats.org/spreadsheetml/2006/main" count="307" uniqueCount="154">
  <si>
    <t>Matrícula</t>
  </si>
  <si>
    <t>Nome</t>
  </si>
  <si>
    <t>Cargo</t>
  </si>
  <si>
    <t>Salário</t>
  </si>
  <si>
    <t>Desc. Férias</t>
  </si>
  <si>
    <t>Dif. Férias</t>
  </si>
  <si>
    <t>Dif. 1/3 Ab. Fe</t>
  </si>
  <si>
    <t>Vale Transporte</t>
  </si>
  <si>
    <t>Prêmio</t>
  </si>
  <si>
    <t>Adic por Tempo Serv</t>
  </si>
  <si>
    <t>Abono Salário</t>
  </si>
  <si>
    <t>Mens. Sindical</t>
  </si>
  <si>
    <t>Unimed Mensalid</t>
  </si>
  <si>
    <t>Pensão Familiar</t>
  </si>
  <si>
    <t>P. Alim. Férias</t>
  </si>
  <si>
    <t>Faltas Jus. Dia</t>
  </si>
  <si>
    <t>DSR H. Extras</t>
  </si>
  <si>
    <t>Desc. INSS</t>
  </si>
  <si>
    <t>Desc. IRRF</t>
  </si>
  <si>
    <t>Plano Odontolog</t>
  </si>
  <si>
    <t>Férias</t>
  </si>
  <si>
    <t>Desc. IRRF Feri</t>
  </si>
  <si>
    <t>Hora Extra 100%</t>
  </si>
  <si>
    <t>Aux Alimentação</t>
  </si>
  <si>
    <t>Farmácia</t>
  </si>
  <si>
    <t>Posto de Comb</t>
  </si>
  <si>
    <t>Supermercado</t>
  </si>
  <si>
    <t>Mutua</t>
  </si>
  <si>
    <t>Banco do Brasil</t>
  </si>
  <si>
    <t>Gratif. GED</t>
  </si>
  <si>
    <t>Gratif. Função</t>
  </si>
  <si>
    <t>Desc Aux Alimen</t>
  </si>
  <si>
    <t>Prev. de Consig</t>
  </si>
  <si>
    <t>Prev. de Consig1</t>
  </si>
  <si>
    <t>Mens. Senge-PB</t>
  </si>
  <si>
    <t>Desconto Autorizado</t>
  </si>
  <si>
    <t>Liquido</t>
  </si>
  <si>
    <t>ADALBERTO MACHADO DE ALBUQUERQUE</t>
  </si>
  <si>
    <t>Técnico Administrativo II</t>
  </si>
  <si>
    <t>ADILSON DE LUCENA COSTA</t>
  </si>
  <si>
    <t>Operador</t>
  </si>
  <si>
    <t>ADJAILSON ARAÚJO DA SILVA</t>
  </si>
  <si>
    <t>Comissionado CC3</t>
  </si>
  <si>
    <t>ADRIANO MAKEL CRUZ DE LIMA</t>
  </si>
  <si>
    <t>ALANNA ALVES BARROS CALADO</t>
  </si>
  <si>
    <t>ALEXANDRE PINTO DE SÁ</t>
  </si>
  <si>
    <t>Comissionado CC5</t>
  </si>
  <si>
    <t>ALMÉRIA VITÓRIA SARAIVA CARNIATO</t>
  </si>
  <si>
    <t>ALOISIO GOMES E SILVA JUNIOR</t>
  </si>
  <si>
    <t>Fiscal II</t>
  </si>
  <si>
    <t>ANALÚSIA ARAÚJO DINIZ</t>
  </si>
  <si>
    <t>Técnico Administrativo I</t>
  </si>
  <si>
    <t>ANTONIO CÉSAR PEREIRA MOURA</t>
  </si>
  <si>
    <t>ANTONIO DANTAS PINHEIRO NETO</t>
  </si>
  <si>
    <t>BENALVA PEREIRA DO NASCIMENTO</t>
  </si>
  <si>
    <t>CARLOS ALBERTO MARQUES MARTINIANO</t>
  </si>
  <si>
    <t>Comissionado CC2</t>
  </si>
  <si>
    <t>CARLOS ROBERTO BEZERRA</t>
  </si>
  <si>
    <t>Comissionado CC4</t>
  </si>
  <si>
    <t>CLEBER TAURINO DOS SANTOS</t>
  </si>
  <si>
    <t>CORJESU PAIVA DOS SANTOS</t>
  </si>
  <si>
    <t>Engenheiro</t>
  </si>
  <si>
    <t xml:space="preserve">DAMIÃO MEDEIROS DE LUCENA </t>
  </si>
  <si>
    <t>Auxiliar de Serviços Gerais II</t>
  </si>
  <si>
    <t>DAMIÃO RODRIGUES DA SILVA</t>
  </si>
  <si>
    <t>DARCIVAL DE OLIVEIRA SILVA</t>
  </si>
  <si>
    <t>EDNIZ FERREIRA BATISTA</t>
  </si>
  <si>
    <t>ELDON MACIO LACERDA DE SOUSA</t>
  </si>
  <si>
    <t>EUTICIA MARIA LUCENA RIBEIRO</t>
  </si>
  <si>
    <t>FELÍCIA ANA RAIMUNDO</t>
  </si>
  <si>
    <t>Comissionado CC1</t>
  </si>
  <si>
    <t>FELIPE GUSTAVO BORGES DA SILVA</t>
  </si>
  <si>
    <t>Comissionado CC6</t>
  </si>
  <si>
    <t>FRANCISCO EDSON SANTIAGO BRASIL</t>
  </si>
  <si>
    <t>FRANCISCO MACIO DA SILVA</t>
  </si>
  <si>
    <t>Fiscal I</t>
  </si>
  <si>
    <t>GABRIELA LOPES FIÚZA DINIZ</t>
  </si>
  <si>
    <t>Telefonista</t>
  </si>
  <si>
    <t>GERALDO DE MAGELA BARROS</t>
  </si>
  <si>
    <t>GRAZIELLE CAROLINE UCHÔA PINHEIRO DA CUNHA</t>
  </si>
  <si>
    <t>JOSIMAR DE CASTRO BARRETO SOBRINHO</t>
  </si>
  <si>
    <t>MARIA JOSÉ ALMEIDA DA SILVA</t>
  </si>
  <si>
    <t>RICANDA COSTA DE ALMEIDA</t>
  </si>
  <si>
    <t>GUILHERME AUGUSTO BARROCA GOMES</t>
  </si>
  <si>
    <t>HILTON JOSÉ DE SALLES CARNEIRO</t>
  </si>
  <si>
    <t>IBIRENALDO MARQUES FREIRE</t>
  </si>
  <si>
    <t>ISAAC SANTOS DO NASCIMENTO</t>
  </si>
  <si>
    <t>ÍTALO VINICIUS WANDERLEY DA SILVA</t>
  </si>
  <si>
    <t>JARDON SOUZA MAIA</t>
  </si>
  <si>
    <t>Advogado</t>
  </si>
  <si>
    <t>JOÃO CARLOS GOMES DE MENDONÇA</t>
  </si>
  <si>
    <t>JOÃO GOMES DA FONSECA</t>
  </si>
  <si>
    <t>Escriturario III</t>
  </si>
  <si>
    <t>JOILDO CÉSAR RODRIGUES DE LIMA</t>
  </si>
  <si>
    <t>JOSÉ EMIDIO DA SILVA AMORIM</t>
  </si>
  <si>
    <t>JOSÉ ROLIM DIAS</t>
  </si>
  <si>
    <t>JOSEMAR SOUZA DO NASCIMENTO</t>
  </si>
  <si>
    <t>JOVELINO FELIPE MARTINS</t>
  </si>
  <si>
    <t>Motorista</t>
  </si>
  <si>
    <t>JUAN EBANO SOARES ALENCAR</t>
  </si>
  <si>
    <t>JUELY DA NÓBREGA MONTEIRO</t>
  </si>
  <si>
    <t>LUCAS ALMEIDA SILVA</t>
  </si>
  <si>
    <t>LUCIANO BEZERRA DOS SANTOS</t>
  </si>
  <si>
    <t>LUCIENE DA SILVA MOREIRA</t>
  </si>
  <si>
    <t>LUIZ EDUARDO MADRUGA FERREIRA LIMA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</si>
  <si>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</si>
  <si>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</si>
  <si>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</si>
  <si>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</si>
  <si>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</si>
  <si>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Contador</t>
  </si>
  <si>
    <t>MARIA INÊZ DAMASCENO MAFRA CAJÚ</t>
  </si>
  <si>
    <t>MARIA NUNES DA SILVA</t>
  </si>
  <si>
    <t>MARIA ODACI SILVA DE MELO</t>
  </si>
  <si>
    <t>MARIA SINEIDE LACERDA DE CALDAS</t>
  </si>
  <si>
    <t>MATILDE CRISTINA DE LIMA COELHO SÁTIRO</t>
  </si>
  <si>
    <t>MAVINA DUTRA DO NASCIMENTO</t>
  </si>
  <si>
    <t>MAX MACIEL MARINHO</t>
  </si>
  <si>
    <t>MIKAELA FERNANDES DE SOUZA GOMES</t>
  </si>
  <si>
    <t>NATHAN TARGINO MOREIRA RODRIGUES</t>
  </si>
  <si>
    <t>Tecnologo Diversas Modalidades</t>
  </si>
  <si>
    <t>OSMAR DE MORAIS BARBOZA</t>
  </si>
  <si>
    <t>PAULO LAÉRCIO VIEIRA JUNIOR</t>
  </si>
  <si>
    <t>PEDRO FERREIRA DA SILVA</t>
  </si>
  <si>
    <t>RAIMUNDO NONATO LOPES DE SOUSA</t>
  </si>
  <si>
    <t>RENATA MARIA ALVES CAVALCANTE</t>
  </si>
  <si>
    <t>RODRIGO LUNA BRONZEADO MACHADO</t>
  </si>
  <si>
    <t>RONALDO VITÓRIO RODRIGUES</t>
  </si>
  <si>
    <t>RUTTYCHELLY DO AMARAL FERREIRA BRITO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</si>
  <si>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</si>
  <si>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</si>
  <si>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</si>
  <si>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</si>
  <si>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</si>
  <si>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</si>
  <si>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</si>
  <si>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TAINÁ DE FREITAS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</si>
  <si>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</si>
  <si>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</si>
  <si>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</si>
  <si>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</si>
  <si>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</si>
  <si>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Lotação</t>
  </si>
  <si>
    <t>Sede</t>
  </si>
  <si>
    <t>Campina Grande</t>
  </si>
  <si>
    <t>Souza</t>
  </si>
  <si>
    <t>Patos</t>
  </si>
  <si>
    <t>Pombal</t>
  </si>
  <si>
    <t>Itaporanga</t>
  </si>
  <si>
    <t>Guarabira</t>
  </si>
  <si>
    <t>Cajazeiras</t>
  </si>
  <si>
    <t>1/3 Férias</t>
  </si>
  <si>
    <t>Outros Descontos</t>
  </si>
  <si>
    <t>######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</si>
</sst>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theme="4"/>
      <name val="Calibri"/>
      <family val="2"/>
      <scheme val="minor"/>
    </font>
    <font>
      <sz val="5"/>
      <color theme="4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8"/>
  <sheetViews>
    <sheetView tabSelected="1" zoomScale="170" zoomScaleNormal="170" workbookViewId="0">
      <pane ySplit="1" topLeftCell="A2" activePane="bottomLeft" state="frozen"/>
      <selection pane="bottomLeft" activeCell="H8" sqref="H8"/>
    </sheetView>
  </sheetViews>
  <sheetFormatPr defaultRowHeight="8.25"/>
  <cols>
    <col min="1" max="1" width="5.140625" style="3" customWidth="1"/>
    <col min="2" max="2" width="20.140625" style="4" customWidth="1"/>
    <col min="3" max="3" width="9.140625" style="5"/>
    <col min="4" max="4" width="7.5703125" style="5" customWidth="1"/>
    <col min="5" max="12" width="6.140625" style="10" customWidth="1"/>
    <col min="13" max="13" width="6.140625" style="10" hidden="1" customWidth="1"/>
    <col min="14" max="14" width="6.140625" style="10" customWidth="1"/>
    <col min="15" max="15" width="6.140625" style="11" hidden="1" customWidth="1"/>
    <col min="16" max="17" width="6.140625" style="10" hidden="1" customWidth="1"/>
    <col min="18" max="22" width="6.140625" style="11" hidden="1" customWidth="1"/>
    <col min="23" max="24" width="6.140625" style="10" hidden="1" customWidth="1"/>
    <col min="25" max="33" width="6.140625" style="11" hidden="1" customWidth="1"/>
    <col min="34" max="34" width="6.140625" style="10" hidden="1" customWidth="1"/>
    <col min="35" max="36" width="6.140625" style="11" hidden="1" customWidth="1"/>
    <col min="37" max="39" width="6.140625" style="11" customWidth="1"/>
    <col min="40" max="40" width="9.140625" style="10"/>
    <col min="41" max="16384" width="9.140625" style="2"/>
  </cols>
  <sheetData>
    <row r="1" spans="1:40" s="5" customFormat="1" ht="28.5" customHeight="1">
      <c r="A1" s="5" t="s">
        <v>0</v>
      </c>
      <c r="B1" s="5" t="s">
        <v>1</v>
      </c>
      <c r="C1" s="5" t="s">
        <v>2</v>
      </c>
      <c r="D1" s="5" t="s">
        <v>142</v>
      </c>
      <c r="E1" s="8" t="s">
        <v>3</v>
      </c>
      <c r="F1" s="8" t="s">
        <v>9</v>
      </c>
      <c r="G1" s="8" t="s">
        <v>20</v>
      </c>
      <c r="H1" s="8" t="s">
        <v>151</v>
      </c>
      <c r="I1" s="8" t="s">
        <v>22</v>
      </c>
      <c r="J1" s="8" t="s">
        <v>23</v>
      </c>
      <c r="K1" s="8" t="s">
        <v>29</v>
      </c>
      <c r="L1" s="8" t="s">
        <v>30</v>
      </c>
      <c r="M1" s="8" t="s">
        <v>8</v>
      </c>
      <c r="N1" s="8" t="s">
        <v>10</v>
      </c>
      <c r="O1" s="9" t="s">
        <v>4</v>
      </c>
      <c r="P1" s="8" t="s">
        <v>5</v>
      </c>
      <c r="Q1" s="8" t="s">
        <v>6</v>
      </c>
      <c r="R1" s="9" t="s">
        <v>7</v>
      </c>
      <c r="S1" s="9" t="s">
        <v>11</v>
      </c>
      <c r="T1" s="9" t="s">
        <v>12</v>
      </c>
      <c r="U1" s="9" t="s">
        <v>13</v>
      </c>
      <c r="V1" s="9" t="s">
        <v>14</v>
      </c>
      <c r="W1" s="8" t="s">
        <v>15</v>
      </c>
      <c r="X1" s="8" t="s">
        <v>16</v>
      </c>
      <c r="Y1" s="9" t="s">
        <v>19</v>
      </c>
      <c r="Z1" s="9" t="s">
        <v>21</v>
      </c>
      <c r="AA1" s="9" t="s">
        <v>24</v>
      </c>
      <c r="AB1" s="9" t="s">
        <v>25</v>
      </c>
      <c r="AC1" s="9" t="s">
        <v>26</v>
      </c>
      <c r="AD1" s="9" t="s">
        <v>27</v>
      </c>
      <c r="AE1" s="9" t="s">
        <v>28</v>
      </c>
      <c r="AF1" s="9" t="s">
        <v>31</v>
      </c>
      <c r="AG1" s="9" t="s">
        <v>32</v>
      </c>
      <c r="AH1" s="8" t="s">
        <v>33</v>
      </c>
      <c r="AI1" s="9" t="s">
        <v>34</v>
      </c>
      <c r="AJ1" s="9" t="s">
        <v>35</v>
      </c>
      <c r="AK1" s="9" t="s">
        <v>17</v>
      </c>
      <c r="AL1" s="9" t="s">
        <v>18</v>
      </c>
      <c r="AM1" s="9" t="s">
        <v>152</v>
      </c>
      <c r="AN1" s="8" t="s">
        <v>36</v>
      </c>
    </row>
    <row r="2" spans="1:40" ht="16.5" customHeight="1">
      <c r="A2" s="3">
        <v>159</v>
      </c>
      <c r="B2" s="4" t="s">
        <v>37</v>
      </c>
      <c r="C2" s="5" t="s">
        <v>38</v>
      </c>
      <c r="D2" s="6" t="s">
        <v>143</v>
      </c>
      <c r="E2" s="10">
        <v>2499.12</v>
      </c>
      <c r="F2" s="10">
        <v>1199.58</v>
      </c>
      <c r="J2" s="10">
        <v>600</v>
      </c>
      <c r="K2" s="10">
        <v>835</v>
      </c>
      <c r="N2" s="10">
        <v>550</v>
      </c>
      <c r="R2" s="11">
        <v>-2.5</v>
      </c>
      <c r="T2" s="11">
        <v>-631.97</v>
      </c>
      <c r="Y2" s="11">
        <v>-30.8</v>
      </c>
      <c r="AB2" s="11">
        <v>-161.34</v>
      </c>
      <c r="AC2" s="11">
        <v>-300</v>
      </c>
      <c r="AK2" s="11">
        <v>-498.7</v>
      </c>
      <c r="AL2" s="11">
        <v>-229.09</v>
      </c>
      <c r="AM2" s="11">
        <f>SUM(AC2,AB2,Y2,T2,R2)</f>
        <v>-1126.6100000000001</v>
      </c>
      <c r="AN2" s="10">
        <v>3829.3</v>
      </c>
    </row>
    <row r="3" spans="1:40" ht="16.5" customHeight="1">
      <c r="A3" s="3">
        <v>90</v>
      </c>
      <c r="B3" s="4" t="s">
        <v>39</v>
      </c>
      <c r="C3" s="5" t="s">
        <v>40</v>
      </c>
      <c r="D3" s="6" t="s">
        <v>143</v>
      </c>
      <c r="E3" s="10">
        <v>2755.28</v>
      </c>
      <c r="F3" s="10">
        <v>1818.48</v>
      </c>
      <c r="I3" s="10">
        <f>(330.63+X3)</f>
        <v>409.98</v>
      </c>
      <c r="J3" s="10">
        <v>600</v>
      </c>
      <c r="K3" s="10">
        <v>730.17</v>
      </c>
      <c r="N3" s="10">
        <v>550</v>
      </c>
      <c r="R3" s="11">
        <v>-2.76</v>
      </c>
      <c r="T3" s="11">
        <v>-1094.58</v>
      </c>
      <c r="X3" s="10">
        <v>79.349999999999994</v>
      </c>
      <c r="AK3" s="11">
        <v>-628.53</v>
      </c>
      <c r="AL3" s="11">
        <v>-424.85</v>
      </c>
      <c r="AM3" s="11">
        <f>SUM(T3,R3)</f>
        <v>-1097.3399999999999</v>
      </c>
      <c r="AN3" s="10">
        <v>4713.1899999999996</v>
      </c>
    </row>
    <row r="4" spans="1:40" ht="16.5" customHeight="1">
      <c r="A4" s="3">
        <v>236</v>
      </c>
      <c r="B4" s="4" t="s">
        <v>41</v>
      </c>
      <c r="C4" s="5" t="s">
        <v>42</v>
      </c>
      <c r="D4" s="6" t="s">
        <v>143</v>
      </c>
      <c r="E4" s="10">
        <v>1774.18</v>
      </c>
      <c r="F4" s="10">
        <v>248.39</v>
      </c>
      <c r="J4" s="10">
        <v>600</v>
      </c>
      <c r="N4" s="10">
        <v>550</v>
      </c>
      <c r="R4" s="11">
        <v>-1.77</v>
      </c>
      <c r="T4" s="11">
        <v>-462.61</v>
      </c>
      <c r="AB4" s="11">
        <v>-143.79</v>
      </c>
      <c r="AD4" s="11">
        <v>-330</v>
      </c>
      <c r="AK4" s="11">
        <v>-182.03</v>
      </c>
      <c r="AM4" s="11">
        <f>SUM(AD4,AB4,T4,R4)</f>
        <v>-938.17</v>
      </c>
      <c r="AN4" s="10">
        <v>2052.37</v>
      </c>
    </row>
    <row r="5" spans="1:40" ht="16.5" customHeight="1">
      <c r="A5" s="3">
        <v>251</v>
      </c>
      <c r="B5" s="4" t="s">
        <v>43</v>
      </c>
      <c r="C5" s="5" t="s">
        <v>42</v>
      </c>
      <c r="D5" s="6" t="s">
        <v>143</v>
      </c>
      <c r="E5" s="10">
        <v>1774.18</v>
      </c>
      <c r="F5" s="10">
        <v>212.9</v>
      </c>
      <c r="I5" s="10">
        <f>(141.93+X5)</f>
        <v>175.99</v>
      </c>
      <c r="J5" s="10">
        <v>600</v>
      </c>
      <c r="N5" s="10">
        <v>550</v>
      </c>
      <c r="R5" s="11">
        <v>-1.77</v>
      </c>
      <c r="X5" s="10">
        <v>34.06</v>
      </c>
      <c r="AK5" s="11">
        <v>-194.67</v>
      </c>
      <c r="AL5" s="11">
        <v>-4.83</v>
      </c>
      <c r="AM5" s="11">
        <f>SUM(R5)</f>
        <v>-1.77</v>
      </c>
      <c r="AN5" s="10">
        <v>3111.8</v>
      </c>
    </row>
    <row r="6" spans="1:40" ht="16.5" customHeight="1">
      <c r="A6" s="3">
        <v>249</v>
      </c>
      <c r="B6" s="4" t="s">
        <v>44</v>
      </c>
      <c r="C6" s="5" t="s">
        <v>42</v>
      </c>
      <c r="D6" s="6" t="s">
        <v>144</v>
      </c>
      <c r="E6" s="10">
        <v>354.84</v>
      </c>
      <c r="F6" s="10">
        <v>42.58</v>
      </c>
      <c r="J6" s="10">
        <v>600</v>
      </c>
      <c r="N6" s="10">
        <v>550</v>
      </c>
      <c r="AD6" s="11">
        <v>-540.28</v>
      </c>
      <c r="AK6" s="11">
        <v>-31.79</v>
      </c>
      <c r="AM6" s="11">
        <f>SUM(AD6)</f>
        <v>-540.28</v>
      </c>
      <c r="AN6" s="10">
        <v>975.35</v>
      </c>
    </row>
    <row r="7" spans="1:40" ht="16.5" customHeight="1">
      <c r="A7" s="3">
        <v>234</v>
      </c>
      <c r="B7" s="4" t="s">
        <v>45</v>
      </c>
      <c r="C7" s="5" t="s">
        <v>46</v>
      </c>
      <c r="D7" s="6" t="s">
        <v>145</v>
      </c>
      <c r="E7" s="10">
        <v>3324.18</v>
      </c>
      <c r="F7" s="10">
        <v>465.39</v>
      </c>
      <c r="J7" s="10">
        <v>600</v>
      </c>
      <c r="N7" s="10">
        <v>550</v>
      </c>
      <c r="T7" s="11">
        <v>-836.63</v>
      </c>
      <c r="AK7" s="11">
        <v>-416.85</v>
      </c>
      <c r="AL7" s="11">
        <v>-67.5</v>
      </c>
      <c r="AM7" s="11">
        <f>SUM(T7)</f>
        <v>-836.63</v>
      </c>
      <c r="AN7" s="10">
        <v>3618.59</v>
      </c>
    </row>
    <row r="8" spans="1:40" ht="16.5" customHeight="1">
      <c r="A8" s="3">
        <v>230</v>
      </c>
      <c r="B8" s="4" t="s">
        <v>47</v>
      </c>
      <c r="C8" s="5" t="s">
        <v>46</v>
      </c>
      <c r="D8" s="6" t="s">
        <v>143</v>
      </c>
      <c r="E8" s="10">
        <v>110.81</v>
      </c>
      <c r="F8" s="10">
        <v>15.51</v>
      </c>
      <c r="G8" s="10">
        <v>3789.57</v>
      </c>
      <c r="H8" s="10">
        <v>1263.19</v>
      </c>
      <c r="J8" s="10">
        <v>600</v>
      </c>
      <c r="N8" s="10">
        <v>550</v>
      </c>
      <c r="O8" s="11">
        <v>-4121.2700000000004</v>
      </c>
      <c r="R8" s="11">
        <v>-0.11</v>
      </c>
      <c r="AK8" s="11">
        <v>-569.69000000000005</v>
      </c>
      <c r="AL8" s="11">
        <v>-375.69</v>
      </c>
      <c r="AM8" s="11">
        <f>SUM(R8,O8)</f>
        <v>-4121.38</v>
      </c>
      <c r="AN8" s="10">
        <v>1262.32</v>
      </c>
    </row>
    <row r="9" spans="1:40" ht="16.5" customHeight="1">
      <c r="A9" s="3">
        <v>151</v>
      </c>
      <c r="B9" s="4" t="s">
        <v>48</v>
      </c>
      <c r="C9" s="5" t="s">
        <v>49</v>
      </c>
      <c r="D9" s="6" t="s">
        <v>143</v>
      </c>
      <c r="E9" s="10">
        <v>2624.07</v>
      </c>
      <c r="F9" s="10">
        <v>1312.04</v>
      </c>
      <c r="J9" s="10">
        <v>600</v>
      </c>
      <c r="K9" s="10">
        <v>855.68</v>
      </c>
      <c r="N9" s="10">
        <v>550</v>
      </c>
      <c r="S9" s="11">
        <v>-26.24</v>
      </c>
      <c r="Y9" s="11">
        <v>-15.4</v>
      </c>
      <c r="AK9" s="11">
        <v>-527.09</v>
      </c>
      <c r="AL9" s="11">
        <v>-280.77</v>
      </c>
      <c r="AM9" s="11">
        <f>SUM(Y9,S9)</f>
        <v>-41.64</v>
      </c>
      <c r="AN9" s="10">
        <v>5092.29</v>
      </c>
    </row>
    <row r="10" spans="1:40" ht="16.5" customHeight="1">
      <c r="A10" s="3">
        <v>101</v>
      </c>
      <c r="B10" s="4" t="s">
        <v>50</v>
      </c>
      <c r="C10" s="5" t="s">
        <v>51</v>
      </c>
      <c r="D10" s="6" t="s">
        <v>143</v>
      </c>
      <c r="E10" s="10">
        <v>2483.38</v>
      </c>
      <c r="F10" s="10">
        <v>1589.36</v>
      </c>
      <c r="J10" s="10">
        <v>600</v>
      </c>
      <c r="N10" s="10">
        <v>550</v>
      </c>
      <c r="R10" s="11">
        <v>-2.48</v>
      </c>
      <c r="T10" s="11">
        <v>-55.54</v>
      </c>
      <c r="Y10" s="11">
        <v>-30.8</v>
      </c>
      <c r="AA10" s="11">
        <v>-142.44</v>
      </c>
      <c r="AB10" s="11">
        <v>-95</v>
      </c>
      <c r="AD10" s="11">
        <v>-691.3</v>
      </c>
      <c r="AE10" s="11">
        <v>-240.25</v>
      </c>
      <c r="AK10" s="11">
        <v>-448</v>
      </c>
      <c r="AL10" s="11">
        <v>-188.91</v>
      </c>
      <c r="AM10" s="11">
        <f>SUM(AE10,AD10,AB10,AA10,Y10,T10,R10)</f>
        <v>-1257.81</v>
      </c>
      <c r="AN10" s="10">
        <v>3328.02</v>
      </c>
    </row>
    <row r="11" spans="1:40" ht="16.5" customHeight="1">
      <c r="A11" s="3">
        <v>192</v>
      </c>
      <c r="B11" s="4" t="s">
        <v>52</v>
      </c>
      <c r="C11" s="5" t="s">
        <v>38</v>
      </c>
      <c r="D11" s="6" t="s">
        <v>143</v>
      </c>
      <c r="E11" s="10">
        <v>2266.7800000000002</v>
      </c>
      <c r="F11" s="10">
        <v>498.69</v>
      </c>
      <c r="J11" s="10">
        <v>600</v>
      </c>
      <c r="K11" s="10">
        <v>806.11</v>
      </c>
      <c r="L11" s="10">
        <v>938.66</v>
      </c>
      <c r="N11" s="10">
        <v>550</v>
      </c>
      <c r="AK11" s="11">
        <v>-496.12</v>
      </c>
      <c r="AL11" s="11">
        <v>-267.05</v>
      </c>
      <c r="AM11" s="11">
        <f>SUM(AD11)</f>
        <v>0</v>
      </c>
      <c r="AN11" s="10">
        <v>4897.07</v>
      </c>
    </row>
    <row r="12" spans="1:40" ht="16.5" customHeight="1">
      <c r="A12" s="3">
        <v>227</v>
      </c>
      <c r="B12" s="4" t="s">
        <v>53</v>
      </c>
      <c r="C12" s="5" t="s">
        <v>38</v>
      </c>
      <c r="D12" s="6" t="s">
        <v>145</v>
      </c>
      <c r="E12" s="10">
        <v>2014.91</v>
      </c>
      <c r="F12" s="10">
        <v>322.39</v>
      </c>
      <c r="G12" s="10">
        <f>(320.56+AH12)</f>
        <v>365.8</v>
      </c>
      <c r="H12" s="10">
        <v>106.85</v>
      </c>
      <c r="J12" s="10">
        <v>600</v>
      </c>
      <c r="K12" s="10">
        <v>280</v>
      </c>
      <c r="L12" s="10">
        <v>374.6</v>
      </c>
      <c r="N12" s="10">
        <v>550</v>
      </c>
      <c r="O12" s="11">
        <v>-382.17</v>
      </c>
      <c r="S12" s="11">
        <v>-20.149999999999999</v>
      </c>
      <c r="AG12" s="11">
        <v>-45.24</v>
      </c>
      <c r="AH12" s="10">
        <v>45.24</v>
      </c>
      <c r="AK12" s="11">
        <v>-376.12</v>
      </c>
      <c r="AL12" s="11">
        <v>-14.25</v>
      </c>
      <c r="AM12" s="11">
        <f>SUM(AG12,S12,O12)</f>
        <v>-447.56</v>
      </c>
      <c r="AN12" s="10">
        <v>3776.62</v>
      </c>
    </row>
    <row r="13" spans="1:40" ht="16.5" customHeight="1">
      <c r="A13" s="3">
        <v>95</v>
      </c>
      <c r="B13" s="4" t="s">
        <v>54</v>
      </c>
      <c r="C13" s="5" t="s">
        <v>51</v>
      </c>
      <c r="D13" s="6" t="s">
        <v>143</v>
      </c>
      <c r="E13" s="10">
        <v>2483.38</v>
      </c>
      <c r="F13" s="10">
        <v>1639.03</v>
      </c>
      <c r="J13" s="10">
        <v>600</v>
      </c>
      <c r="N13" s="10">
        <v>550</v>
      </c>
      <c r="S13" s="11">
        <v>-24.83</v>
      </c>
      <c r="T13" s="11">
        <v>-120.12</v>
      </c>
      <c r="Y13" s="11">
        <v>-30.8</v>
      </c>
      <c r="AK13" s="11">
        <v>-453.46</v>
      </c>
      <c r="AL13" s="11">
        <v>-195.54</v>
      </c>
      <c r="AM13" s="11">
        <f>SUM(Y13,T13,S13)</f>
        <v>-175.75</v>
      </c>
      <c r="AN13" s="10">
        <v>4447.66</v>
      </c>
    </row>
    <row r="14" spans="1:40" ht="16.5" customHeight="1">
      <c r="A14" s="3">
        <v>233</v>
      </c>
      <c r="B14" s="4" t="s">
        <v>55</v>
      </c>
      <c r="C14" s="5" t="s">
        <v>56</v>
      </c>
      <c r="D14" s="6" t="s">
        <v>143</v>
      </c>
      <c r="E14" s="10">
        <v>1314.2</v>
      </c>
      <c r="F14" s="10">
        <v>183.99</v>
      </c>
      <c r="J14" s="10">
        <v>600</v>
      </c>
      <c r="N14" s="10">
        <v>550</v>
      </c>
      <c r="R14" s="11">
        <v>-1.31</v>
      </c>
      <c r="S14" s="11">
        <v>-13.14</v>
      </c>
      <c r="Y14" s="11">
        <v>-30.8</v>
      </c>
      <c r="AE14" s="11">
        <v>-233.16</v>
      </c>
      <c r="AK14" s="11">
        <v>-119.85</v>
      </c>
      <c r="AM14" s="11">
        <f>SUM(AE14,Y14,S14,R14)</f>
        <v>-278.40999999999997</v>
      </c>
      <c r="AN14" s="10">
        <v>2249.9299999999998</v>
      </c>
    </row>
    <row r="15" spans="1:40" ht="16.5" customHeight="1">
      <c r="A15" s="3">
        <v>237</v>
      </c>
      <c r="B15" s="4" t="s">
        <v>57</v>
      </c>
      <c r="C15" s="5" t="s">
        <v>58</v>
      </c>
      <c r="D15" s="6" t="s">
        <v>143</v>
      </c>
      <c r="E15" s="10">
        <v>78.2</v>
      </c>
      <c r="F15" s="10">
        <v>10.95</v>
      </c>
      <c r="G15" s="10">
        <f>(2674.31+AH15)</f>
        <v>3255.79</v>
      </c>
      <c r="H15" s="10">
        <v>891.44</v>
      </c>
      <c r="J15" s="10">
        <v>600</v>
      </c>
      <c r="N15" s="10">
        <v>550</v>
      </c>
      <c r="O15" s="11">
        <v>-2499.25</v>
      </c>
      <c r="R15" s="11">
        <v>-0.08</v>
      </c>
      <c r="AD15" s="11">
        <v>-571.11</v>
      </c>
      <c r="AG15" s="11">
        <v>-581.48</v>
      </c>
      <c r="AH15" s="10">
        <v>581.48</v>
      </c>
      <c r="AK15" s="11">
        <v>-402.03</v>
      </c>
      <c r="AL15" s="11">
        <v>-92.79</v>
      </c>
      <c r="AM15" s="11">
        <f>SUM(AG15,AD15,R15,O15)</f>
        <v>-3651.92</v>
      </c>
      <c r="AN15" s="10">
        <v>1239.6400000000001</v>
      </c>
    </row>
    <row r="16" spans="1:40" ht="16.5" customHeight="1">
      <c r="A16" s="3">
        <v>169</v>
      </c>
      <c r="B16" s="4" t="s">
        <v>59</v>
      </c>
      <c r="C16" s="5" t="s">
        <v>49</v>
      </c>
      <c r="D16" s="6" t="s">
        <v>143</v>
      </c>
      <c r="E16" s="10">
        <v>2499.12</v>
      </c>
      <c r="F16" s="10">
        <v>1149.5999999999999</v>
      </c>
      <c r="J16" s="10">
        <v>600</v>
      </c>
      <c r="K16" s="10">
        <v>855.68</v>
      </c>
      <c r="N16" s="10">
        <v>550</v>
      </c>
      <c r="S16" s="11">
        <v>-24.99</v>
      </c>
      <c r="T16" s="11">
        <v>-120.12</v>
      </c>
      <c r="AE16" s="11">
        <v>-1347.07</v>
      </c>
      <c r="AK16" s="11">
        <v>-495.48</v>
      </c>
      <c r="AL16" s="11">
        <v>-265.88</v>
      </c>
      <c r="AM16" s="11">
        <f>SUM(AE16,T16,S16)</f>
        <v>-1492.18</v>
      </c>
      <c r="AN16" s="10">
        <v>3400.86</v>
      </c>
    </row>
    <row r="17" spans="1:40" ht="16.5" customHeight="1">
      <c r="A17" s="3">
        <v>155</v>
      </c>
      <c r="B17" s="4" t="s">
        <v>60</v>
      </c>
      <c r="C17" s="5" t="s">
        <v>61</v>
      </c>
      <c r="D17" s="6" t="s">
        <v>143</v>
      </c>
      <c r="E17" s="10">
        <v>9169.2900000000009</v>
      </c>
      <c r="F17" s="10">
        <v>4401.26</v>
      </c>
      <c r="J17" s="10">
        <v>600</v>
      </c>
      <c r="K17" s="10">
        <v>300</v>
      </c>
      <c r="L17" s="10">
        <v>1004.69</v>
      </c>
      <c r="N17" s="10">
        <v>550</v>
      </c>
      <c r="T17" s="11">
        <v>-1141</v>
      </c>
      <c r="AK17" s="11">
        <v>-642.33000000000004</v>
      </c>
      <c r="AL17" s="11">
        <v>-3044.69</v>
      </c>
      <c r="AM17" s="11">
        <f>SUM(T17)</f>
        <v>-1141</v>
      </c>
      <c r="AN17" s="10">
        <v>11197.22</v>
      </c>
    </row>
    <row r="18" spans="1:40" ht="16.5" customHeight="1">
      <c r="A18" s="3">
        <v>23</v>
      </c>
      <c r="B18" s="4" t="s">
        <v>62</v>
      </c>
      <c r="C18" s="5" t="s">
        <v>63</v>
      </c>
      <c r="D18" s="6" t="s">
        <v>146</v>
      </c>
      <c r="E18" s="10">
        <v>1422.89</v>
      </c>
      <c r="F18" s="10">
        <v>1166.77</v>
      </c>
      <c r="J18" s="10">
        <v>600</v>
      </c>
      <c r="N18" s="10">
        <v>550</v>
      </c>
      <c r="AE18" s="11">
        <v>-696.63</v>
      </c>
      <c r="AK18" s="11">
        <v>-233.06</v>
      </c>
      <c r="AL18" s="11">
        <v>-5.51</v>
      </c>
      <c r="AM18" s="11">
        <f>SUM(AE18)</f>
        <v>-696.63</v>
      </c>
      <c r="AN18" s="10">
        <v>2804.46</v>
      </c>
    </row>
    <row r="19" spans="1:40" ht="16.5" customHeight="1">
      <c r="A19" s="3">
        <v>145</v>
      </c>
      <c r="B19" s="4" t="s">
        <v>64</v>
      </c>
      <c r="C19" s="5" t="s">
        <v>63</v>
      </c>
      <c r="D19" s="6" t="s">
        <v>143</v>
      </c>
      <c r="E19" s="10">
        <v>1355.13</v>
      </c>
      <c r="F19" s="10">
        <v>704.67</v>
      </c>
      <c r="J19" s="10">
        <v>600</v>
      </c>
      <c r="N19" s="10">
        <v>550</v>
      </c>
      <c r="R19" s="11">
        <v>-1.36</v>
      </c>
      <c r="AE19" s="11">
        <v>-367.9</v>
      </c>
      <c r="AK19" s="11">
        <v>-185.38</v>
      </c>
      <c r="AM19" s="11">
        <f>SUM(AE19,R19)</f>
        <v>-369.26</v>
      </c>
      <c r="AN19" s="10">
        <v>2655.16</v>
      </c>
    </row>
    <row r="20" spans="1:40" ht="16.5" customHeight="1">
      <c r="A20" s="3">
        <v>104</v>
      </c>
      <c r="B20" s="4" t="s">
        <v>65</v>
      </c>
      <c r="C20" s="5" t="s">
        <v>49</v>
      </c>
      <c r="D20" s="6" t="s">
        <v>143</v>
      </c>
      <c r="E20" s="10">
        <v>2755.28</v>
      </c>
      <c r="F20" s="10">
        <v>1708.27</v>
      </c>
      <c r="J20" s="10">
        <v>600</v>
      </c>
      <c r="K20" s="10">
        <v>1655.68</v>
      </c>
      <c r="L20" s="10">
        <v>765.05</v>
      </c>
      <c r="N20" s="10">
        <v>550</v>
      </c>
      <c r="S20" s="11">
        <v>-27.55</v>
      </c>
      <c r="T20" s="11">
        <v>-2066.2199999999998</v>
      </c>
      <c r="AK20" s="11">
        <v>-642.33000000000004</v>
      </c>
      <c r="AL20" s="11">
        <v>-795.04</v>
      </c>
      <c r="AM20" s="11">
        <f>SUM(T20,S20)</f>
        <v>-2093.77</v>
      </c>
      <c r="AN20" s="10">
        <v>4503.1400000000003</v>
      </c>
    </row>
    <row r="21" spans="1:40" ht="16.5" customHeight="1">
      <c r="A21" s="3">
        <v>105</v>
      </c>
      <c r="B21" s="4" t="s">
        <v>66</v>
      </c>
      <c r="C21" s="5" t="s">
        <v>63</v>
      </c>
      <c r="D21" s="6" t="s">
        <v>144</v>
      </c>
      <c r="E21" s="10">
        <v>1328.03</v>
      </c>
      <c r="F21" s="10">
        <v>823.38</v>
      </c>
      <c r="G21" s="10">
        <v>230.51</v>
      </c>
      <c r="H21" s="10">
        <v>76.84</v>
      </c>
      <c r="J21" s="10">
        <v>600</v>
      </c>
      <c r="N21" s="10">
        <v>550</v>
      </c>
      <c r="O21" s="11">
        <v>-307.35000000000002</v>
      </c>
      <c r="R21" s="11">
        <v>-1.33</v>
      </c>
      <c r="AK21" s="11">
        <v>-221.28</v>
      </c>
      <c r="AM21" s="11">
        <f>SUM(R21,O21)</f>
        <v>-308.68</v>
      </c>
      <c r="AN21" s="10">
        <v>3078.8</v>
      </c>
    </row>
    <row r="22" spans="1:40" ht="16.5" customHeight="1">
      <c r="A22" s="3">
        <v>210</v>
      </c>
      <c r="B22" s="4" t="s">
        <v>67</v>
      </c>
      <c r="C22" s="5" t="s">
        <v>49</v>
      </c>
      <c r="D22" s="6" t="s">
        <v>147</v>
      </c>
      <c r="E22" s="10">
        <v>2266.77</v>
      </c>
      <c r="F22" s="10">
        <v>453.35</v>
      </c>
      <c r="J22" s="10">
        <v>600</v>
      </c>
      <c r="K22" s="10">
        <v>506.11</v>
      </c>
      <c r="N22" s="10">
        <v>550</v>
      </c>
      <c r="Y22" s="11">
        <v>-15.4</v>
      </c>
      <c r="AK22" s="11">
        <v>-354.88</v>
      </c>
      <c r="AL22" s="11">
        <v>-58.33</v>
      </c>
      <c r="AM22" s="11">
        <f>SUM(Y22)</f>
        <v>-15.4</v>
      </c>
      <c r="AN22" s="10">
        <v>3947.62</v>
      </c>
    </row>
    <row r="23" spans="1:40" ht="16.5" customHeight="1">
      <c r="A23" s="3">
        <v>216</v>
      </c>
      <c r="B23" s="4" t="s">
        <v>68</v>
      </c>
      <c r="C23" s="5" t="s">
        <v>38</v>
      </c>
      <c r="D23" s="6" t="s">
        <v>144</v>
      </c>
      <c r="E23" s="10">
        <v>2158.83</v>
      </c>
      <c r="F23" s="10">
        <v>388.59</v>
      </c>
      <c r="J23" s="10">
        <v>600</v>
      </c>
      <c r="K23" s="10">
        <v>300</v>
      </c>
      <c r="N23" s="10">
        <v>550</v>
      </c>
      <c r="AD23" s="11">
        <v>-628.79</v>
      </c>
      <c r="AK23" s="11">
        <v>-256.26</v>
      </c>
      <c r="AL23" s="11">
        <v>-51.54</v>
      </c>
      <c r="AM23" s="11">
        <f>SUM(AD23)</f>
        <v>-628.79</v>
      </c>
      <c r="AN23" s="10">
        <v>3060.83</v>
      </c>
    </row>
    <row r="24" spans="1:40" ht="16.5" customHeight="1">
      <c r="A24" s="3">
        <v>231</v>
      </c>
      <c r="B24" s="4" t="s">
        <v>69</v>
      </c>
      <c r="C24" s="5" t="s">
        <v>70</v>
      </c>
      <c r="D24" s="6" t="s">
        <v>143</v>
      </c>
      <c r="E24" s="10">
        <v>1055.29</v>
      </c>
      <c r="F24" s="10">
        <v>147.74</v>
      </c>
      <c r="J24" s="10">
        <v>600</v>
      </c>
      <c r="N24" s="10">
        <v>550</v>
      </c>
      <c r="R24" s="11">
        <v>-1.06</v>
      </c>
      <c r="Y24" s="11">
        <v>-46.2</v>
      </c>
      <c r="AA24" s="11">
        <v>-169.41</v>
      </c>
      <c r="AK24" s="11">
        <v>-96.24</v>
      </c>
      <c r="AM24" s="11">
        <f>SUM(AA24,Y24,R24)</f>
        <v>-216.67000000000002</v>
      </c>
      <c r="AN24" s="10">
        <v>2040.12</v>
      </c>
    </row>
    <row r="25" spans="1:40" ht="16.5" customHeight="1">
      <c r="A25" s="3">
        <v>222</v>
      </c>
      <c r="B25" s="4" t="s">
        <v>71</v>
      </c>
      <c r="C25" s="5" t="s">
        <v>72</v>
      </c>
      <c r="D25" s="6" t="s">
        <v>143</v>
      </c>
      <c r="E25" s="10">
        <v>4709.25</v>
      </c>
      <c r="F25" s="10">
        <v>753.48</v>
      </c>
      <c r="J25" s="10">
        <v>600</v>
      </c>
      <c r="N25" s="10">
        <v>550</v>
      </c>
      <c r="R25" s="11">
        <v>-4.71</v>
      </c>
      <c r="T25" s="11">
        <v>-374.02</v>
      </c>
      <c r="Y25" s="11">
        <v>-15.4</v>
      </c>
      <c r="AA25" s="11">
        <v>-48.89</v>
      </c>
      <c r="AE25" s="11">
        <v>-1402.32</v>
      </c>
      <c r="AK25" s="11">
        <v>-600.9</v>
      </c>
      <c r="AL25" s="11">
        <v>-415.51</v>
      </c>
      <c r="AM25" s="11">
        <f>SUM(AE25,AA25,Y25,T25,R25)</f>
        <v>-1845.3400000000001</v>
      </c>
      <c r="AN25" s="10">
        <v>3750.98</v>
      </c>
    </row>
    <row r="26" spans="1:40" ht="16.5" customHeight="1">
      <c r="A26" s="3">
        <v>225</v>
      </c>
      <c r="B26" s="4" t="s">
        <v>73</v>
      </c>
      <c r="C26" s="5" t="s">
        <v>49</v>
      </c>
      <c r="D26" s="6" t="s">
        <v>143</v>
      </c>
      <c r="E26" s="10">
        <v>2158.83</v>
      </c>
      <c r="F26" s="10">
        <v>345.41</v>
      </c>
      <c r="J26" s="10">
        <v>600</v>
      </c>
      <c r="K26" s="10">
        <v>806.11</v>
      </c>
      <c r="L26" s="10">
        <v>765.05</v>
      </c>
      <c r="N26" s="10">
        <v>550</v>
      </c>
      <c r="AE26" s="11">
        <v>-628.44000000000005</v>
      </c>
      <c r="AK26" s="11">
        <v>-448.29</v>
      </c>
      <c r="AL26" s="11">
        <v>-160.83000000000001</v>
      </c>
      <c r="AM26" s="11">
        <f>SUM(AE26)</f>
        <v>-628.44000000000005</v>
      </c>
      <c r="AN26" s="10">
        <v>3987.84</v>
      </c>
    </row>
    <row r="27" spans="1:40" ht="16.5" customHeight="1">
      <c r="A27" s="3">
        <v>207</v>
      </c>
      <c r="B27" s="4" t="s">
        <v>74</v>
      </c>
      <c r="C27" s="5" t="s">
        <v>75</v>
      </c>
      <c r="D27" s="6" t="s">
        <v>148</v>
      </c>
      <c r="E27" s="10">
        <v>2043.09</v>
      </c>
      <c r="F27" s="10">
        <v>449.48</v>
      </c>
      <c r="J27" s="10">
        <v>600</v>
      </c>
      <c r="K27" s="10">
        <v>506.11</v>
      </c>
      <c r="N27" s="10">
        <v>550</v>
      </c>
      <c r="S27" s="11">
        <v>-20.43</v>
      </c>
      <c r="Y27" s="11">
        <v>-15.4</v>
      </c>
      <c r="AE27" s="11">
        <v>-913.6</v>
      </c>
      <c r="AK27" s="11">
        <v>-329.85</v>
      </c>
      <c r="AL27" s="11">
        <v>-57.36</v>
      </c>
      <c r="AM27" s="11">
        <f>SUM(AE27,Y27,S27)</f>
        <v>-949.43</v>
      </c>
      <c r="AN27" s="10">
        <v>2812.04</v>
      </c>
    </row>
    <row r="28" spans="1:40" ht="16.5" customHeight="1">
      <c r="A28" s="3">
        <v>201</v>
      </c>
      <c r="B28" s="4" t="s">
        <v>76</v>
      </c>
      <c r="C28" s="5" t="s">
        <v>77</v>
      </c>
      <c r="D28" s="6" t="s">
        <v>143</v>
      </c>
      <c r="E28" s="10">
        <f>(1338.61+W28)</f>
        <v>1384.77</v>
      </c>
      <c r="F28" s="10">
        <v>304.64999999999998</v>
      </c>
      <c r="J28" s="10">
        <v>600</v>
      </c>
      <c r="N28" s="10">
        <v>550</v>
      </c>
      <c r="S28" s="11">
        <v>-13.39</v>
      </c>
      <c r="W28" s="10">
        <v>46.16</v>
      </c>
      <c r="Y28" s="11">
        <v>-15.4</v>
      </c>
      <c r="AF28" s="11">
        <v>-27.27</v>
      </c>
      <c r="AK28" s="11">
        <v>-135.15</v>
      </c>
      <c r="AM28" s="11">
        <f>SUM(AF28,Y28,S28)</f>
        <v>-56.06</v>
      </c>
      <c r="AN28" s="10">
        <v>2648.21</v>
      </c>
    </row>
    <row r="29" spans="1:40" ht="16.5" customHeight="1">
      <c r="A29" s="3">
        <v>259</v>
      </c>
      <c r="B29" s="4" t="s">
        <v>78</v>
      </c>
      <c r="C29" s="5" t="s">
        <v>56</v>
      </c>
      <c r="D29" s="6" t="s">
        <v>144</v>
      </c>
      <c r="E29" s="10">
        <v>1314.2</v>
      </c>
      <c r="F29" s="10">
        <v>105.14</v>
      </c>
      <c r="J29" s="10">
        <v>600</v>
      </c>
      <c r="N29" s="10">
        <v>550</v>
      </c>
      <c r="R29" s="11">
        <v>-1.31</v>
      </c>
      <c r="AK29" s="11">
        <v>-113.54</v>
      </c>
      <c r="AM29" s="11">
        <f>SUM(R29)</f>
        <v>-1.31</v>
      </c>
      <c r="AN29" s="10">
        <v>2454.4899999999998</v>
      </c>
    </row>
    <row r="30" spans="1:40" ht="16.5" customHeight="1">
      <c r="A30" s="3">
        <v>250</v>
      </c>
      <c r="B30" s="4" t="s">
        <v>79</v>
      </c>
      <c r="C30" s="5" t="s">
        <v>58</v>
      </c>
      <c r="D30" s="6" t="s">
        <v>143</v>
      </c>
      <c r="E30" s="10">
        <f>(2345.89+M30)</f>
        <v>2745.89</v>
      </c>
      <c r="F30" s="10">
        <v>140.75</v>
      </c>
      <c r="J30" s="10">
        <v>600</v>
      </c>
      <c r="M30" s="10">
        <v>400</v>
      </c>
      <c r="N30" s="10">
        <v>550</v>
      </c>
      <c r="AE30" s="11">
        <v>-858.52</v>
      </c>
      <c r="AK30" s="11">
        <v>-259.79000000000002</v>
      </c>
      <c r="AL30" s="11">
        <v>-54.21</v>
      </c>
      <c r="AM30" s="11">
        <f>SUM(AE30)</f>
        <v>-858.52</v>
      </c>
      <c r="AN30" s="10">
        <v>2864.12</v>
      </c>
    </row>
    <row r="31" spans="1:40" ht="16.5" customHeight="1">
      <c r="A31" s="3">
        <v>181</v>
      </c>
      <c r="B31" s="4" t="s">
        <v>80</v>
      </c>
      <c r="C31" s="5" t="s">
        <v>40</v>
      </c>
      <c r="D31" s="6" t="s">
        <v>143</v>
      </c>
      <c r="E31" s="10">
        <v>2380.11</v>
      </c>
      <c r="F31" s="10">
        <v>904.44</v>
      </c>
      <c r="I31" s="10">
        <f>(285.61+X31)</f>
        <v>354.16</v>
      </c>
      <c r="J31" s="10">
        <v>600</v>
      </c>
      <c r="K31" s="10">
        <v>843.77</v>
      </c>
      <c r="L31" s="10">
        <v>938.66</v>
      </c>
      <c r="N31" s="10">
        <v>550</v>
      </c>
      <c r="R31" s="11">
        <v>-2.38</v>
      </c>
      <c r="S31" s="11">
        <v>-23.8</v>
      </c>
      <c r="T31" s="11">
        <v>-374.02</v>
      </c>
      <c r="X31" s="10">
        <v>68.55</v>
      </c>
      <c r="Y31" s="11">
        <v>-19.52</v>
      </c>
      <c r="AB31" s="11">
        <v>-19.899999999999999</v>
      </c>
      <c r="AE31" s="11">
        <v>-1458.1</v>
      </c>
      <c r="AK31" s="11">
        <v>-596.32000000000005</v>
      </c>
      <c r="AL31" s="11">
        <v>-406.8</v>
      </c>
      <c r="AM31" s="11">
        <f>SUM(AE31,AB31,Y31,T31,S31,R31)</f>
        <v>-1897.72</v>
      </c>
      <c r="AN31" s="10">
        <v>3670.3</v>
      </c>
    </row>
    <row r="32" spans="1:40" ht="16.5" customHeight="1">
      <c r="A32" s="3">
        <v>117</v>
      </c>
      <c r="B32" s="4" t="s">
        <v>81</v>
      </c>
      <c r="C32" s="5" t="s">
        <v>38</v>
      </c>
      <c r="D32" s="6" t="s">
        <v>143</v>
      </c>
      <c r="E32" s="10">
        <v>3040.74</v>
      </c>
      <c r="F32" s="10">
        <v>1702.81</v>
      </c>
      <c r="G32" s="10">
        <f>(573.2+AH32)</f>
        <v>728.92000000000007</v>
      </c>
      <c r="H32" s="10">
        <v>191.07</v>
      </c>
      <c r="J32" s="10">
        <v>600</v>
      </c>
      <c r="K32" s="10">
        <v>606.27</v>
      </c>
      <c r="N32" s="10">
        <v>550</v>
      </c>
      <c r="O32" s="11">
        <v>-608.54999999999995</v>
      </c>
      <c r="R32" s="11">
        <v>-3.04</v>
      </c>
      <c r="T32" s="11">
        <v>-1557.19</v>
      </c>
      <c r="AG32" s="11">
        <v>-155.72</v>
      </c>
      <c r="AH32" s="10">
        <v>155.72</v>
      </c>
      <c r="AK32" s="11">
        <v>-642.33000000000004</v>
      </c>
      <c r="AL32" s="11">
        <v>-394.85</v>
      </c>
      <c r="AM32" s="11">
        <f>SUM(AG32,T32,R32,O32)</f>
        <v>-2324.5</v>
      </c>
      <c r="AN32" s="10">
        <v>4058.13</v>
      </c>
    </row>
    <row r="33" spans="1:40" ht="16.5" customHeight="1">
      <c r="A33" s="3">
        <v>137</v>
      </c>
      <c r="B33" s="4" t="s">
        <v>82</v>
      </c>
      <c r="C33" s="5" t="s">
        <v>49</v>
      </c>
      <c r="D33" s="6" t="s">
        <v>143</v>
      </c>
      <c r="E33" s="10">
        <v>2449.13</v>
      </c>
      <c r="F33" s="10">
        <v>1322.53</v>
      </c>
      <c r="G33" s="10">
        <f>(640.5+P33+AH33)</f>
        <v>838.89</v>
      </c>
      <c r="H33" s="10">
        <f>(213.5+Q33)</f>
        <v>215.02</v>
      </c>
      <c r="J33" s="10">
        <v>600</v>
      </c>
      <c r="L33" s="10">
        <v>937.71</v>
      </c>
      <c r="N33" s="10">
        <v>550</v>
      </c>
      <c r="O33" s="11">
        <v>-660.16</v>
      </c>
      <c r="P33" s="10">
        <v>4.55</v>
      </c>
      <c r="Q33" s="10">
        <v>1.52</v>
      </c>
      <c r="R33" s="11">
        <v>-3.58</v>
      </c>
      <c r="S33" s="11">
        <v>-24.49</v>
      </c>
      <c r="AE33" s="11">
        <v>-1599.8</v>
      </c>
      <c r="AG33" s="11">
        <v>-193.84</v>
      </c>
      <c r="AH33" s="10">
        <v>193.84</v>
      </c>
      <c r="AK33" s="11">
        <v>-612.63</v>
      </c>
      <c r="AL33" s="11">
        <v>-301.45999999999998</v>
      </c>
      <c r="AM33" s="11">
        <f>SUM(AG33,AE33,S33,R33,O33)</f>
        <v>-2481.87</v>
      </c>
      <c r="AN33" s="10">
        <v>3517.32</v>
      </c>
    </row>
    <row r="34" spans="1:40" ht="16.5" customHeight="1">
      <c r="A34" s="3">
        <v>253</v>
      </c>
      <c r="B34" s="4" t="s">
        <v>83</v>
      </c>
      <c r="C34" s="5" t="s">
        <v>42</v>
      </c>
      <c r="D34" s="1" t="s">
        <v>143</v>
      </c>
      <c r="E34" s="10">
        <v>1774.18</v>
      </c>
      <c r="F34" s="10">
        <v>141.93</v>
      </c>
      <c r="J34" s="10">
        <v>600</v>
      </c>
      <c r="N34" s="10">
        <v>550</v>
      </c>
      <c r="AB34" s="11">
        <v>-575</v>
      </c>
      <c r="AK34" s="11">
        <v>-172.44</v>
      </c>
      <c r="AM34" s="11">
        <f>SUM(AB34)</f>
        <v>-575</v>
      </c>
      <c r="AN34" s="10">
        <v>2318.67</v>
      </c>
    </row>
    <row r="35" spans="1:40" ht="16.5" customHeight="1">
      <c r="A35" s="3">
        <v>221</v>
      </c>
      <c r="B35" s="4" t="s">
        <v>84</v>
      </c>
      <c r="C35" s="5" t="s">
        <v>49</v>
      </c>
      <c r="D35" s="6" t="s">
        <v>143</v>
      </c>
      <c r="E35" s="10">
        <v>2014.91</v>
      </c>
      <c r="F35" s="10">
        <v>362.68</v>
      </c>
      <c r="G35" s="10">
        <f>(301.04+AH35)</f>
        <v>366.15000000000003</v>
      </c>
      <c r="H35" s="10">
        <v>100.35</v>
      </c>
      <c r="J35" s="10">
        <v>600</v>
      </c>
      <c r="K35" s="10">
        <v>472.37</v>
      </c>
      <c r="N35" s="10">
        <v>550</v>
      </c>
      <c r="O35" s="11">
        <v>-336.28</v>
      </c>
      <c r="S35" s="11">
        <v>-20.149999999999999</v>
      </c>
      <c r="AD35" s="11">
        <v>-640.45000000000005</v>
      </c>
      <c r="AG35" s="11">
        <v>-65.11</v>
      </c>
      <c r="AH35" s="10">
        <v>65.11</v>
      </c>
      <c r="AK35" s="11">
        <v>-357.64</v>
      </c>
      <c r="AL35" s="11">
        <v>-47.44</v>
      </c>
      <c r="AM35" s="11">
        <f>SUM(AG35,AD35,S35,O35)</f>
        <v>-1061.99</v>
      </c>
      <c r="AN35" s="10">
        <v>2999.39</v>
      </c>
    </row>
    <row r="36" spans="1:40" ht="16.5" customHeight="1">
      <c r="A36" s="3">
        <v>213</v>
      </c>
      <c r="B36" s="4" t="s">
        <v>85</v>
      </c>
      <c r="C36" s="5" t="s">
        <v>38</v>
      </c>
      <c r="D36" s="6" t="s">
        <v>148</v>
      </c>
      <c r="E36" s="10">
        <v>2158.83</v>
      </c>
      <c r="F36" s="10">
        <v>431.77</v>
      </c>
      <c r="J36" s="10">
        <v>600</v>
      </c>
      <c r="L36" s="10">
        <v>401.36</v>
      </c>
      <c r="N36" s="10">
        <v>550</v>
      </c>
      <c r="Y36" s="11">
        <v>-30.8</v>
      </c>
      <c r="AD36" s="11">
        <v>-770.37</v>
      </c>
      <c r="AK36" s="11">
        <v>-329.11</v>
      </c>
      <c r="AL36" s="11">
        <v>-28.48</v>
      </c>
      <c r="AM36" s="11">
        <f>SUM(AD36,Y36)</f>
        <v>-801.17</v>
      </c>
      <c r="AN36" s="10">
        <v>2983.2</v>
      </c>
    </row>
    <row r="37" spans="1:40" ht="16.5" customHeight="1">
      <c r="A37" s="3">
        <v>265</v>
      </c>
      <c r="B37" s="4" t="s">
        <v>86</v>
      </c>
      <c r="C37" s="5" t="s">
        <v>58</v>
      </c>
      <c r="D37" s="7" t="s">
        <v>149</v>
      </c>
      <c r="E37" s="10">
        <v>2345.89</v>
      </c>
      <c r="F37" s="10">
        <v>46.92</v>
      </c>
      <c r="J37" s="10">
        <v>600</v>
      </c>
      <c r="N37" s="10">
        <v>550</v>
      </c>
      <c r="AK37" s="11">
        <v>-215.35</v>
      </c>
      <c r="AL37" s="11">
        <v>-20.51</v>
      </c>
      <c r="AM37" s="11">
        <f>SUM(Y37)</f>
        <v>0</v>
      </c>
      <c r="AN37" s="10">
        <v>3306.95</v>
      </c>
    </row>
    <row r="38" spans="1:40" ht="16.5" customHeight="1">
      <c r="A38" s="3">
        <v>224</v>
      </c>
      <c r="B38" s="4" t="s">
        <v>87</v>
      </c>
      <c r="C38" s="5" t="s">
        <v>51</v>
      </c>
      <c r="D38" s="6" t="s">
        <v>147</v>
      </c>
      <c r="E38" s="10">
        <v>1945.8</v>
      </c>
      <c r="F38" s="10">
        <v>311.33</v>
      </c>
      <c r="J38" s="10">
        <v>600</v>
      </c>
      <c r="L38" s="10">
        <v>401.36</v>
      </c>
      <c r="N38" s="10">
        <v>550</v>
      </c>
      <c r="S38" s="11">
        <v>-19.46</v>
      </c>
      <c r="AD38" s="11">
        <v>-433.84</v>
      </c>
      <c r="AE38" s="11">
        <v>-64.25</v>
      </c>
      <c r="AK38" s="11">
        <v>-239.26</v>
      </c>
      <c r="AL38" s="11">
        <v>-24.42</v>
      </c>
      <c r="AM38" s="11">
        <f>SUM(AE38,AD38,S38)</f>
        <v>-517.54999999999995</v>
      </c>
      <c r="AN38" s="10">
        <v>3027.26</v>
      </c>
    </row>
    <row r="39" spans="1:40" ht="16.5" customHeight="1">
      <c r="A39" s="3">
        <v>243</v>
      </c>
      <c r="B39" s="4" t="s">
        <v>88</v>
      </c>
      <c r="C39" s="5" t="s">
        <v>89</v>
      </c>
      <c r="D39" s="6" t="s">
        <v>143</v>
      </c>
      <c r="E39" s="10">
        <v>3700.85</v>
      </c>
      <c r="F39" s="10">
        <v>518.12</v>
      </c>
      <c r="J39" s="10">
        <v>600</v>
      </c>
      <c r="K39" s="10">
        <v>1388.5</v>
      </c>
      <c r="L39" s="10">
        <v>1004.69</v>
      </c>
      <c r="N39" s="10">
        <v>550</v>
      </c>
      <c r="Y39" s="11">
        <v>-30.8</v>
      </c>
      <c r="AE39" s="11">
        <v>-1181.77</v>
      </c>
      <c r="AK39" s="11">
        <v>-642.33000000000004</v>
      </c>
      <c r="AL39" s="11">
        <v>-615.92999999999995</v>
      </c>
      <c r="AM39" s="11">
        <f>SUM(AE39,Y39)</f>
        <v>-1212.57</v>
      </c>
      <c r="AN39" s="10">
        <v>5291.33</v>
      </c>
    </row>
    <row r="40" spans="1:40" ht="16.5" customHeight="1">
      <c r="A40" s="3">
        <v>152</v>
      </c>
      <c r="B40" s="4" t="s">
        <v>90</v>
      </c>
      <c r="C40" s="5" t="s">
        <v>38</v>
      </c>
      <c r="D40" s="6" t="s">
        <v>143</v>
      </c>
      <c r="E40" s="10">
        <v>2624.07</v>
      </c>
      <c r="F40" s="10">
        <v>1312.04</v>
      </c>
      <c r="I40" s="10">
        <f>(314.89+X40)</f>
        <v>390.46</v>
      </c>
      <c r="J40" s="10">
        <v>600</v>
      </c>
      <c r="K40" s="10">
        <v>904.27</v>
      </c>
      <c r="N40" s="10">
        <v>550</v>
      </c>
      <c r="X40" s="10">
        <v>75.569999999999993</v>
      </c>
      <c r="AK40" s="11">
        <v>-575.39</v>
      </c>
      <c r="AL40" s="11">
        <v>-411.35</v>
      </c>
      <c r="AM40" s="11">
        <f>SUM(U40)</f>
        <v>0</v>
      </c>
      <c r="AN40" s="10">
        <v>5394.1</v>
      </c>
    </row>
    <row r="41" spans="1:40" ht="16.5" customHeight="1">
      <c r="A41" s="3">
        <v>109</v>
      </c>
      <c r="B41" s="4" t="s">
        <v>91</v>
      </c>
      <c r="C41" s="5" t="s">
        <v>92</v>
      </c>
      <c r="D41" s="6" t="s">
        <v>143</v>
      </c>
      <c r="E41" s="10">
        <v>192.68</v>
      </c>
      <c r="F41" s="10">
        <v>115.61</v>
      </c>
      <c r="G41" s="10">
        <f>(10923.29+AH41)</f>
        <v>13522.16</v>
      </c>
      <c r="H41" s="10">
        <v>3641.1</v>
      </c>
      <c r="J41" s="10">
        <v>600</v>
      </c>
      <c r="K41" s="10">
        <v>55.82</v>
      </c>
      <c r="N41" s="10">
        <v>550</v>
      </c>
      <c r="O41" s="11">
        <v>-8363.98</v>
      </c>
      <c r="T41" s="11">
        <v>-462.61</v>
      </c>
      <c r="Y41" s="11">
        <v>-30.8</v>
      </c>
      <c r="AD41" s="11">
        <v>-634.91999999999996</v>
      </c>
      <c r="AG41" s="11">
        <v>-2598.87</v>
      </c>
      <c r="AH41" s="10">
        <v>2598.87</v>
      </c>
      <c r="AK41" s="11">
        <v>-642.33000000000004</v>
      </c>
      <c r="AL41" s="11">
        <v>-2959.21</v>
      </c>
      <c r="AM41" s="11">
        <f>SUM(AG41,AD41,Y41,T41,O41)</f>
        <v>-12091.18</v>
      </c>
      <c r="AN41" s="10">
        <v>2984.65</v>
      </c>
    </row>
    <row r="42" spans="1:40" ht="16.5" customHeight="1">
      <c r="A42" s="3">
        <v>202</v>
      </c>
      <c r="B42" s="4" t="s">
        <v>93</v>
      </c>
      <c r="C42" s="5" t="s">
        <v>49</v>
      </c>
      <c r="D42" s="6" t="s">
        <v>144</v>
      </c>
      <c r="E42" s="10">
        <v>2115.65</v>
      </c>
      <c r="F42" s="10">
        <v>465.44</v>
      </c>
      <c r="G42" s="10">
        <f>(327.16+AH42)</f>
        <v>400.64000000000004</v>
      </c>
      <c r="H42" s="10">
        <v>109.05</v>
      </c>
      <c r="J42" s="10">
        <v>600</v>
      </c>
      <c r="K42" s="10">
        <v>472.37</v>
      </c>
      <c r="N42" s="10">
        <v>550</v>
      </c>
      <c r="O42" s="11">
        <v>-362.73</v>
      </c>
      <c r="AD42" s="11">
        <v>-726.23</v>
      </c>
      <c r="AG42" s="11">
        <v>-73.48</v>
      </c>
      <c r="AH42" s="10">
        <v>73.48</v>
      </c>
      <c r="AK42" s="11">
        <v>-383.86</v>
      </c>
      <c r="AL42" s="11">
        <v>-32.58</v>
      </c>
      <c r="AM42" s="11">
        <f>SUM(AG42,AD42,O42)</f>
        <v>-1162.44</v>
      </c>
      <c r="AN42" s="10">
        <v>3134.27</v>
      </c>
    </row>
    <row r="43" spans="1:40" ht="16.5" customHeight="1">
      <c r="A43" s="3">
        <v>228</v>
      </c>
      <c r="B43" s="4" t="s">
        <v>94</v>
      </c>
      <c r="C43" s="5" t="s">
        <v>75</v>
      </c>
      <c r="D43" s="6" t="s">
        <v>146</v>
      </c>
      <c r="E43" s="10">
        <v>1945.8</v>
      </c>
      <c r="F43" s="10">
        <v>272.41000000000003</v>
      </c>
      <c r="J43" s="10">
        <v>600</v>
      </c>
      <c r="K43" s="10">
        <v>506.11</v>
      </c>
      <c r="N43" s="10">
        <v>550</v>
      </c>
      <c r="T43" s="11">
        <v>-374.02</v>
      </c>
      <c r="AE43" s="11">
        <v>-211.55</v>
      </c>
      <c r="AK43" s="11">
        <v>-245.18</v>
      </c>
      <c r="AL43" s="11">
        <v>-28.92</v>
      </c>
      <c r="AM43" s="11">
        <f>SUM(AE43,T43)</f>
        <v>-585.56999999999994</v>
      </c>
      <c r="AN43" s="10">
        <v>3014.65</v>
      </c>
    </row>
    <row r="44" spans="1:40" ht="16.5" customHeight="1">
      <c r="A44" s="3">
        <v>163</v>
      </c>
      <c r="B44" s="4" t="s">
        <v>95</v>
      </c>
      <c r="C44" s="5" t="s">
        <v>61</v>
      </c>
      <c r="D44" s="6" t="s">
        <v>150</v>
      </c>
      <c r="E44" s="10">
        <v>9169.2900000000009</v>
      </c>
      <c r="F44" s="10">
        <v>4217.87</v>
      </c>
      <c r="J44" s="10">
        <v>600</v>
      </c>
      <c r="L44" s="10">
        <v>401.36</v>
      </c>
      <c r="N44" s="10">
        <v>550</v>
      </c>
      <c r="S44" s="11">
        <v>-91.69</v>
      </c>
      <c r="T44" s="11">
        <v>-2528.83</v>
      </c>
      <c r="AD44" s="11">
        <v>-563.72</v>
      </c>
      <c r="AK44" s="11">
        <v>-642.33000000000004</v>
      </c>
      <c r="AL44" s="11">
        <v>-2589.4299999999998</v>
      </c>
      <c r="AM44" s="11">
        <f>SUM(AD44,T44,S44)</f>
        <v>-3184.2400000000002</v>
      </c>
      <c r="AN44" s="10">
        <v>8522.52</v>
      </c>
    </row>
    <row r="45" spans="1:40" ht="16.5" customHeight="1">
      <c r="A45" s="3">
        <v>100</v>
      </c>
      <c r="B45" s="4" t="s">
        <v>96</v>
      </c>
      <c r="C45" s="5" t="s">
        <v>49</v>
      </c>
      <c r="D45" s="6" t="s">
        <v>143</v>
      </c>
      <c r="E45" s="10">
        <v>2755.28</v>
      </c>
      <c r="F45" s="10">
        <v>1763.38</v>
      </c>
      <c r="J45" s="10">
        <v>600</v>
      </c>
      <c r="K45" s="10">
        <v>855.68</v>
      </c>
      <c r="N45" s="10">
        <v>550</v>
      </c>
      <c r="T45" s="11">
        <v>-462.61</v>
      </c>
      <c r="AK45" s="11">
        <v>-591.16999999999996</v>
      </c>
      <c r="AL45" s="11">
        <v>-446.01</v>
      </c>
      <c r="AM45" s="11">
        <f>SUM(T45)</f>
        <v>-462.61</v>
      </c>
      <c r="AN45" s="10">
        <v>5024.55</v>
      </c>
    </row>
    <row r="46" spans="1:40" ht="16.5" customHeight="1">
      <c r="A46" s="3">
        <v>164</v>
      </c>
      <c r="B46" s="4" t="s">
        <v>97</v>
      </c>
      <c r="C46" s="5" t="s">
        <v>98</v>
      </c>
      <c r="D46" s="6" t="s">
        <v>143</v>
      </c>
      <c r="E46" s="10">
        <f>(1693.48+M46)</f>
        <v>1793.48</v>
      </c>
      <c r="F46" s="10">
        <v>779</v>
      </c>
      <c r="J46" s="10">
        <v>600</v>
      </c>
      <c r="K46" s="10">
        <v>291.31</v>
      </c>
      <c r="M46" s="10">
        <v>100</v>
      </c>
      <c r="N46" s="10">
        <v>550</v>
      </c>
      <c r="R46" s="11">
        <v>-1.69</v>
      </c>
      <c r="Y46" s="11">
        <v>-15.4</v>
      </c>
      <c r="AK46" s="11">
        <v>-257.74</v>
      </c>
      <c r="AL46" s="11">
        <v>-52.65</v>
      </c>
      <c r="AM46" s="11">
        <f>SUM(Y46,R46)</f>
        <v>-17.09</v>
      </c>
      <c r="AN46" s="10">
        <v>3686.31</v>
      </c>
    </row>
    <row r="47" spans="1:40" ht="16.5" customHeight="1">
      <c r="A47" s="3">
        <v>171</v>
      </c>
      <c r="B47" s="4" t="s">
        <v>99</v>
      </c>
      <c r="C47" s="5" t="s">
        <v>49</v>
      </c>
      <c r="D47" s="6" t="s">
        <v>143</v>
      </c>
      <c r="E47" s="10">
        <v>2499.12</v>
      </c>
      <c r="F47" s="10">
        <v>1149.5999999999999</v>
      </c>
      <c r="J47" s="10">
        <v>600</v>
      </c>
      <c r="K47" s="10">
        <v>1155.68</v>
      </c>
      <c r="L47" s="10">
        <v>765.05</v>
      </c>
      <c r="N47" s="10">
        <v>550</v>
      </c>
      <c r="S47" s="11">
        <v>-24.99</v>
      </c>
      <c r="T47" s="11">
        <v>-1141</v>
      </c>
      <c r="U47" s="11">
        <v>-1121.02</v>
      </c>
      <c r="AE47" s="11">
        <v>-458.33</v>
      </c>
      <c r="AI47" s="11">
        <v>-25</v>
      </c>
      <c r="AK47" s="11">
        <v>-612.63</v>
      </c>
      <c r="AL47" s="11">
        <v>-226.93</v>
      </c>
      <c r="AM47" s="11">
        <f>SUM(AI47,AE47,U47,T47,S47)</f>
        <v>-2770.3399999999997</v>
      </c>
      <c r="AN47" s="10">
        <v>3109.55</v>
      </c>
    </row>
    <row r="48" spans="1:40" ht="16.5" customHeight="1">
      <c r="A48" s="3">
        <v>205</v>
      </c>
      <c r="B48" s="4" t="s">
        <v>100</v>
      </c>
      <c r="C48" s="5" t="s">
        <v>38</v>
      </c>
      <c r="D48" s="6" t="s">
        <v>146</v>
      </c>
      <c r="E48" s="10">
        <v>2266.77</v>
      </c>
      <c r="F48" s="10">
        <v>498.69</v>
      </c>
      <c r="J48" s="10">
        <v>600</v>
      </c>
      <c r="K48" s="10">
        <v>300</v>
      </c>
      <c r="N48" s="10">
        <v>550</v>
      </c>
      <c r="S48" s="11">
        <v>-22.67</v>
      </c>
      <c r="Y48" s="11">
        <v>-15.4</v>
      </c>
      <c r="AD48" s="11">
        <v>-604.58000000000004</v>
      </c>
      <c r="AK48" s="11">
        <v>-337.2</v>
      </c>
      <c r="AL48" s="11">
        <v>-61.82</v>
      </c>
      <c r="AM48" s="11">
        <f>SUM(AD48,Y48,S48)</f>
        <v>-642.65</v>
      </c>
      <c r="AN48" s="10">
        <v>3173.79</v>
      </c>
    </row>
    <row r="49" spans="1:40" ht="16.5" customHeight="1">
      <c r="A49" s="3">
        <v>269</v>
      </c>
      <c r="B49" s="4" t="s">
        <v>101</v>
      </c>
      <c r="C49" s="5" t="s">
        <v>70</v>
      </c>
      <c r="D49" s="6" t="s">
        <v>143</v>
      </c>
      <c r="E49" s="10">
        <v>1055.29</v>
      </c>
      <c r="J49" s="10">
        <v>600</v>
      </c>
      <c r="N49" s="10">
        <v>550</v>
      </c>
      <c r="R49" s="11">
        <v>-1.06</v>
      </c>
      <c r="AK49" s="11">
        <v>-84.42</v>
      </c>
      <c r="AM49" s="11">
        <f>SUM(R49)</f>
        <v>-1.06</v>
      </c>
      <c r="AN49" s="10">
        <v>2119.81</v>
      </c>
    </row>
    <row r="50" spans="1:40" ht="16.5" customHeight="1">
      <c r="A50" s="3">
        <v>176</v>
      </c>
      <c r="B50" s="4" t="s">
        <v>102</v>
      </c>
      <c r="C50" s="5" t="s">
        <v>98</v>
      </c>
      <c r="D50" s="6" t="s">
        <v>143</v>
      </c>
      <c r="E50" s="10">
        <f>(1580.58+M50)</f>
        <v>1680.58</v>
      </c>
      <c r="F50" s="10">
        <v>695.46</v>
      </c>
      <c r="G50" s="10">
        <f>(272.99+P50+AH50)</f>
        <v>288.89999999999998</v>
      </c>
      <c r="H50" s="10">
        <f>(91+Q50)</f>
        <v>95.28</v>
      </c>
      <c r="J50" s="10">
        <v>600</v>
      </c>
      <c r="K50" s="10">
        <v>271.89</v>
      </c>
      <c r="M50" s="10">
        <v>100</v>
      </c>
      <c r="N50" s="10">
        <v>550</v>
      </c>
      <c r="O50" s="11">
        <v>-360.91</v>
      </c>
      <c r="P50" s="10">
        <v>12.83</v>
      </c>
      <c r="Q50" s="10">
        <v>4.28</v>
      </c>
      <c r="R50" s="11">
        <v>-1.58</v>
      </c>
      <c r="S50" s="11">
        <v>-15.81</v>
      </c>
      <c r="Y50" s="11">
        <v>-30.8</v>
      </c>
      <c r="AG50" s="11">
        <v>-3.08</v>
      </c>
      <c r="AH50" s="10">
        <v>3.08</v>
      </c>
      <c r="AK50" s="11">
        <v>-333.19</v>
      </c>
      <c r="AL50" s="11">
        <v>-35.090000000000003</v>
      </c>
      <c r="AM50" s="11">
        <f>SUM(AG50,Y50,S50,R50,O50)</f>
        <v>-412.18</v>
      </c>
      <c r="AN50" s="10">
        <v>3401.65</v>
      </c>
    </row>
    <row r="51" spans="1:40" ht="16.5" customHeight="1">
      <c r="A51" s="3">
        <v>148</v>
      </c>
      <c r="B51" s="4" t="s">
        <v>103</v>
      </c>
      <c r="C51" s="5" t="s">
        <v>63</v>
      </c>
      <c r="D51" s="6" t="s">
        <v>143</v>
      </c>
      <c r="E51" s="10">
        <v>1355.13</v>
      </c>
      <c r="F51" s="10">
        <v>677.57</v>
      </c>
      <c r="J51" s="10">
        <v>600</v>
      </c>
      <c r="K51" s="10">
        <v>129.47</v>
      </c>
      <c r="N51" s="10">
        <v>550</v>
      </c>
      <c r="R51" s="11">
        <v>-1.36</v>
      </c>
      <c r="Y51" s="11">
        <v>-61.6</v>
      </c>
      <c r="AA51" s="11">
        <v>-92.3</v>
      </c>
      <c r="AB51" s="11">
        <v>-140</v>
      </c>
      <c r="AE51" s="11">
        <v>-508.93</v>
      </c>
      <c r="AK51" s="11">
        <v>-194.59</v>
      </c>
      <c r="AL51" s="11">
        <v>-4.7699999999999996</v>
      </c>
      <c r="AM51" s="11">
        <f>SUM(AE51,AB51,AA51,Y51,R51)</f>
        <v>-804.19</v>
      </c>
      <c r="AN51" s="10">
        <v>2308.62</v>
      </c>
    </row>
    <row r="52" spans="1:40" ht="16.5" customHeight="1">
      <c r="A52" s="3">
        <v>239</v>
      </c>
      <c r="B52" s="4" t="s">
        <v>104</v>
      </c>
      <c r="C52" s="5" t="s">
        <v>56</v>
      </c>
      <c r="D52" s="6" t="s">
        <v>143</v>
      </c>
      <c r="E52" s="10">
        <v>1314.21</v>
      </c>
      <c r="F52" s="10">
        <v>183.99</v>
      </c>
      <c r="J52" s="10">
        <v>600</v>
      </c>
      <c r="N52" s="10">
        <v>550</v>
      </c>
      <c r="AK52" s="11">
        <v>-119.85</v>
      </c>
      <c r="AM52" s="11">
        <f>SUM(AC52)</f>
        <v>0</v>
      </c>
      <c r="AN52" s="10">
        <v>2528.35</v>
      </c>
    </row>
    <row r="53" spans="1:40" ht="16.5" customHeight="1">
      <c r="A53" s="3">
        <v>44</v>
      </c>
      <c r="B53" s="4" t="s">
        <v>105</v>
      </c>
      <c r="C53" s="5" t="s">
        <v>49</v>
      </c>
      <c r="D53" s="6" t="s">
        <v>150</v>
      </c>
      <c r="E53" s="10">
        <v>2755.28</v>
      </c>
      <c r="F53" s="10">
        <v>2149.12</v>
      </c>
      <c r="J53" s="10">
        <v>600</v>
      </c>
      <c r="K53" s="10">
        <v>506.11</v>
      </c>
      <c r="N53" s="10">
        <v>550</v>
      </c>
      <c r="S53" s="11">
        <v>-27.55</v>
      </c>
      <c r="T53" s="11">
        <v>-55.54</v>
      </c>
      <c r="AE53" s="11">
        <v>-1014.62</v>
      </c>
      <c r="AK53" s="11">
        <v>-595.15</v>
      </c>
      <c r="AL53" s="11">
        <v>-362.01</v>
      </c>
      <c r="AM53" s="11">
        <f>SUM(AE53,T53,S53)</f>
        <v>-1097.71</v>
      </c>
      <c r="AN53" s="10">
        <v>4505.6400000000003</v>
      </c>
    </row>
    <row r="54" spans="1:40" ht="16.5" customHeight="1">
      <c r="A54" s="3">
        <v>244</v>
      </c>
      <c r="B54" s="4" t="s">
        <v>106</v>
      </c>
      <c r="C54" s="5" t="s">
        <v>61</v>
      </c>
      <c r="D54" s="6" t="s">
        <v>143</v>
      </c>
      <c r="E54" s="10">
        <v>7920.78</v>
      </c>
      <c r="F54" s="10">
        <v>950.49</v>
      </c>
      <c r="J54" s="10">
        <v>600</v>
      </c>
      <c r="N54" s="10">
        <v>550</v>
      </c>
      <c r="S54" s="11">
        <v>-79.209999999999994</v>
      </c>
      <c r="T54" s="11">
        <v>-120.12</v>
      </c>
      <c r="AE54" s="11">
        <v>-1004.18</v>
      </c>
      <c r="AK54" s="11">
        <v>-642.33000000000004</v>
      </c>
      <c r="AL54" s="11">
        <v>-1393.6</v>
      </c>
      <c r="AM54" s="11">
        <f>SUM(AE54,T54,S54)</f>
        <v>-1203.51</v>
      </c>
      <c r="AN54" s="10">
        <v>6781.83</v>
      </c>
    </row>
    <row r="55" spans="1:40" ht="16.5" customHeight="1">
      <c r="A55" s="3">
        <v>172</v>
      </c>
      <c r="B55" s="4" t="s">
        <v>107</v>
      </c>
      <c r="C55" s="5" t="s">
        <v>49</v>
      </c>
      <c r="D55" s="6" t="s">
        <v>143</v>
      </c>
      <c r="E55" s="10">
        <v>2499.12</v>
      </c>
      <c r="F55" s="10">
        <v>1149.5999999999999</v>
      </c>
      <c r="J55" s="10">
        <v>600</v>
      </c>
      <c r="K55" s="10">
        <v>855.68</v>
      </c>
      <c r="N55" s="10">
        <v>550</v>
      </c>
      <c r="S55" s="11">
        <v>-24.99</v>
      </c>
      <c r="U55" s="11">
        <v>-979.47</v>
      </c>
      <c r="Y55" s="11">
        <v>-37.07</v>
      </c>
      <c r="AK55" s="11">
        <v>-495.48</v>
      </c>
      <c r="AL55" s="11">
        <v>-71.180000000000007</v>
      </c>
      <c r="AM55" s="11">
        <f>SUM(Y55,U55,S55)</f>
        <v>-1041.53</v>
      </c>
      <c r="AN55" s="10">
        <v>4046.21</v>
      </c>
    </row>
    <row r="56" spans="1:40" ht="16.5" customHeight="1">
      <c r="A56" s="3">
        <v>136</v>
      </c>
      <c r="B56" s="4" t="s">
        <v>108</v>
      </c>
      <c r="C56" s="5" t="s">
        <v>98</v>
      </c>
      <c r="D56" s="6" t="s">
        <v>143</v>
      </c>
      <c r="E56" s="10">
        <f>(1778.15+M56)</f>
        <v>1878.15</v>
      </c>
      <c r="F56" s="10">
        <v>960.2</v>
      </c>
      <c r="J56" s="10">
        <v>600</v>
      </c>
      <c r="K56" s="10">
        <v>482.1</v>
      </c>
      <c r="M56" s="10">
        <v>100</v>
      </c>
      <c r="N56" s="10">
        <v>550</v>
      </c>
      <c r="AB56" s="11">
        <v>-280</v>
      </c>
      <c r="AK56" s="11">
        <v>-365.24</v>
      </c>
      <c r="AL56" s="11">
        <v>-36.18</v>
      </c>
      <c r="AM56" s="11">
        <f>SUM(AB56)</f>
        <v>-280</v>
      </c>
      <c r="AN56" s="10">
        <v>3789.03</v>
      </c>
    </row>
    <row r="57" spans="1:40" ht="16.5" customHeight="1">
      <c r="A57" s="3">
        <v>242</v>
      </c>
      <c r="B57" s="4" t="s">
        <v>109</v>
      </c>
      <c r="C57" s="5" t="s">
        <v>110</v>
      </c>
      <c r="D57" s="6" t="s">
        <v>143</v>
      </c>
      <c r="E57" s="10">
        <v>2590.6</v>
      </c>
      <c r="F57" s="10">
        <v>362.68</v>
      </c>
      <c r="G57" s="10">
        <f>(2096.4+AH57)</f>
        <v>2396.4</v>
      </c>
      <c r="H57" s="10">
        <v>698.8</v>
      </c>
      <c r="J57" s="10">
        <v>600</v>
      </c>
      <c r="K57" s="10">
        <v>210</v>
      </c>
      <c r="L57" s="10">
        <v>703.28</v>
      </c>
      <c r="N57" s="10">
        <v>550</v>
      </c>
      <c r="O57" s="11">
        <v>-2495.1999999999998</v>
      </c>
      <c r="Y57" s="11">
        <v>-46.2</v>
      </c>
      <c r="AA57" s="11">
        <v>-65.58</v>
      </c>
      <c r="AB57" s="11">
        <v>-245.12</v>
      </c>
      <c r="AE57" s="11">
        <v>-815.42</v>
      </c>
      <c r="AG57" s="11">
        <v>-300</v>
      </c>
      <c r="AH57" s="10">
        <v>300</v>
      </c>
      <c r="AK57" s="11">
        <v>-642.33000000000004</v>
      </c>
      <c r="AL57" s="11">
        <v>-160.94999999999999</v>
      </c>
      <c r="AM57" s="11">
        <f>SUM(AG57,AE57,AB57,AA57,Y57,O57)</f>
        <v>-3967.5199999999995</v>
      </c>
      <c r="AN57" s="10">
        <v>3340.96</v>
      </c>
    </row>
    <row r="58" spans="1:40" ht="16.5" customHeight="1">
      <c r="A58" s="3">
        <v>142</v>
      </c>
      <c r="B58" s="4" t="s">
        <v>111</v>
      </c>
      <c r="C58" s="5" t="s">
        <v>61</v>
      </c>
      <c r="D58" s="6" t="s">
        <v>143</v>
      </c>
      <c r="E58" s="10">
        <v>9169.2900000000009</v>
      </c>
      <c r="F58" s="10">
        <v>4768.03</v>
      </c>
      <c r="J58" s="10">
        <v>600</v>
      </c>
      <c r="L58" s="10">
        <v>938.66</v>
      </c>
      <c r="N58" s="10">
        <v>550</v>
      </c>
      <c r="S58" s="11">
        <v>-91.69</v>
      </c>
      <c r="T58" s="11">
        <v>-462.61</v>
      </c>
      <c r="AC58" s="11">
        <v>-1270.6500000000001</v>
      </c>
      <c r="AK58" s="11">
        <v>-642.33000000000004</v>
      </c>
      <c r="AL58" s="11">
        <v>-3044.89</v>
      </c>
      <c r="AM58" s="11">
        <f>SUM(AC58,T58,S58)</f>
        <v>-1824.9500000000003</v>
      </c>
      <c r="AN58" s="10">
        <v>10513.81</v>
      </c>
    </row>
    <row r="59" spans="1:40" ht="16.5" customHeight="1">
      <c r="A59" s="3">
        <v>263</v>
      </c>
      <c r="B59" s="4" t="s">
        <v>112</v>
      </c>
      <c r="C59" s="5" t="s">
        <v>70</v>
      </c>
      <c r="D59" s="6" t="s">
        <v>149</v>
      </c>
      <c r="E59" s="10">
        <v>984.94</v>
      </c>
      <c r="G59" s="10">
        <v>107.63</v>
      </c>
      <c r="H59" s="10">
        <v>35.880000000000003</v>
      </c>
      <c r="J59" s="10">
        <v>600</v>
      </c>
      <c r="N59" s="10">
        <v>550</v>
      </c>
      <c r="O59" s="11">
        <v>-143.51</v>
      </c>
      <c r="AK59" s="11">
        <v>-90.27</v>
      </c>
      <c r="AM59" s="11">
        <f>SUM(O59)</f>
        <v>-143.51</v>
      </c>
      <c r="AN59" s="10">
        <v>2044.67</v>
      </c>
    </row>
    <row r="60" spans="1:40" ht="16.5" customHeight="1">
      <c r="A60" s="3">
        <v>177</v>
      </c>
      <c r="B60" s="4" t="s">
        <v>113</v>
      </c>
      <c r="C60" s="5" t="s">
        <v>63</v>
      </c>
      <c r="D60" s="6" t="s">
        <v>143</v>
      </c>
      <c r="E60" s="10">
        <v>1290.5999999999999</v>
      </c>
      <c r="F60" s="10">
        <v>567.86</v>
      </c>
      <c r="J60" s="10">
        <v>600</v>
      </c>
      <c r="N60" s="10">
        <v>550</v>
      </c>
      <c r="Y60" s="11">
        <v>-77</v>
      </c>
      <c r="AE60" s="11">
        <v>-620.16</v>
      </c>
      <c r="AK60" s="11">
        <v>-167.26</v>
      </c>
      <c r="AM60" s="11">
        <f>SUM(AE60,Y60)</f>
        <v>-697.16</v>
      </c>
      <c r="AN60" s="10">
        <v>2144.04</v>
      </c>
    </row>
    <row r="61" spans="1:40" ht="16.5" customHeight="1">
      <c r="A61" s="3">
        <v>13</v>
      </c>
      <c r="B61" s="4" t="s">
        <v>114</v>
      </c>
      <c r="C61" s="5" t="s">
        <v>38</v>
      </c>
      <c r="D61" s="6" t="s">
        <v>146</v>
      </c>
      <c r="E61" s="10">
        <v>2739.55</v>
      </c>
      <c r="F61" s="10">
        <v>2410.8000000000002</v>
      </c>
      <c r="J61" s="10">
        <v>600</v>
      </c>
      <c r="L61" s="10">
        <v>401.36</v>
      </c>
      <c r="N61" s="10">
        <v>550</v>
      </c>
      <c r="AD61" s="11">
        <v>-604.62</v>
      </c>
      <c r="AE61" s="11">
        <v>-700.02</v>
      </c>
      <c r="AK61" s="11">
        <v>-610.67999999999995</v>
      </c>
      <c r="AL61" s="11">
        <v>-489.42</v>
      </c>
      <c r="AM61" s="11">
        <f>SUM(AE61,AD61)</f>
        <v>-1304.6399999999999</v>
      </c>
      <c r="AN61" s="10">
        <v>4296.97</v>
      </c>
    </row>
    <row r="62" spans="1:40" ht="16.5" customHeight="1">
      <c r="A62" s="3">
        <v>141</v>
      </c>
      <c r="B62" s="4" t="s">
        <v>115</v>
      </c>
      <c r="C62" s="5" t="s">
        <v>49</v>
      </c>
      <c r="D62" s="6" t="s">
        <v>143</v>
      </c>
      <c r="E62" s="10">
        <f>(1749.38+W62)</f>
        <v>2624.07</v>
      </c>
      <c r="F62" s="10">
        <v>1364.52</v>
      </c>
      <c r="J62" s="10">
        <v>600</v>
      </c>
      <c r="K62" s="10">
        <v>951.76</v>
      </c>
      <c r="N62" s="10">
        <v>550</v>
      </c>
      <c r="T62" s="11">
        <v>-2609.6</v>
      </c>
      <c r="W62" s="10">
        <v>874.69</v>
      </c>
      <c r="Y62" s="11">
        <v>-117.49</v>
      </c>
      <c r="AF62" s="11">
        <v>-272.7</v>
      </c>
      <c r="AK62" s="11">
        <v>-543.42999999999995</v>
      </c>
      <c r="AL62" s="11">
        <v>-353.18</v>
      </c>
      <c r="AM62" s="11">
        <f>SUM(AF62,Y62,T62)</f>
        <v>-2999.79</v>
      </c>
      <c r="AN62" s="10">
        <v>2193.9499999999998</v>
      </c>
    </row>
    <row r="63" spans="1:40" ht="16.5" customHeight="1">
      <c r="A63" s="3">
        <v>156</v>
      </c>
      <c r="B63" s="4" t="s">
        <v>116</v>
      </c>
      <c r="C63" s="5" t="s">
        <v>38</v>
      </c>
      <c r="D63" s="6" t="s">
        <v>143</v>
      </c>
      <c r="E63" s="10">
        <v>2499.12</v>
      </c>
      <c r="F63" s="10">
        <v>1199.58</v>
      </c>
      <c r="J63" s="10">
        <v>600</v>
      </c>
      <c r="K63" s="10">
        <v>1070</v>
      </c>
      <c r="N63" s="10">
        <v>550</v>
      </c>
      <c r="R63" s="11">
        <v>-2.5</v>
      </c>
      <c r="S63" s="11">
        <v>-24.99</v>
      </c>
      <c r="AK63" s="11">
        <v>-524.54999999999995</v>
      </c>
      <c r="AL63" s="11">
        <v>-318.8</v>
      </c>
      <c r="AM63" s="11">
        <f>SUM(S63,R63)</f>
        <v>-27.49</v>
      </c>
      <c r="AN63" s="10">
        <v>5047.8599999999997</v>
      </c>
    </row>
    <row r="64" spans="1:40" ht="16.5" customHeight="1">
      <c r="A64" s="3">
        <v>235</v>
      </c>
      <c r="B64" s="4" t="s">
        <v>117</v>
      </c>
      <c r="C64" s="5" t="s">
        <v>46</v>
      </c>
      <c r="D64" s="6" t="s">
        <v>143</v>
      </c>
      <c r="E64" s="10">
        <v>3324.18</v>
      </c>
      <c r="F64" s="10">
        <v>465.39</v>
      </c>
      <c r="J64" s="10">
        <v>600</v>
      </c>
      <c r="N64" s="10">
        <v>550</v>
      </c>
      <c r="R64" s="11">
        <v>-3.32</v>
      </c>
      <c r="T64" s="11">
        <v>-462.61</v>
      </c>
      <c r="Y64" s="11">
        <v>-15.4</v>
      </c>
      <c r="AK64" s="11">
        <v>-416.85</v>
      </c>
      <c r="AL64" s="11">
        <v>-151.11000000000001</v>
      </c>
      <c r="AM64" s="11">
        <f>SUM(Y64,T64,R64)</f>
        <v>-481.33</v>
      </c>
      <c r="AN64" s="10">
        <v>3890.28</v>
      </c>
    </row>
    <row r="65" spans="1:40" ht="16.5" customHeight="1">
      <c r="A65" s="3">
        <v>268</v>
      </c>
      <c r="B65" s="4" t="s">
        <v>118</v>
      </c>
      <c r="C65" s="5" t="s">
        <v>46</v>
      </c>
      <c r="D65" s="6" t="s">
        <v>143</v>
      </c>
      <c r="E65" s="10">
        <v>3324.18</v>
      </c>
      <c r="J65" s="10">
        <v>600</v>
      </c>
      <c r="N65" s="10">
        <v>550</v>
      </c>
      <c r="T65" s="11">
        <v>-118.48</v>
      </c>
      <c r="AK65" s="11">
        <v>-365.65</v>
      </c>
      <c r="AL65" s="11">
        <v>-88.98</v>
      </c>
      <c r="AM65" s="11">
        <f>SUM(T65)</f>
        <v>-118.48</v>
      </c>
      <c r="AN65" s="10">
        <v>3901.07</v>
      </c>
    </row>
    <row r="66" spans="1:40" ht="16.5" customHeight="1">
      <c r="A66" s="3">
        <v>91</v>
      </c>
      <c r="B66" s="4" t="s">
        <v>119</v>
      </c>
      <c r="C66" s="5" t="s">
        <v>120</v>
      </c>
      <c r="D66" s="6" t="s">
        <v>144</v>
      </c>
      <c r="E66" s="10">
        <v>7581.85</v>
      </c>
      <c r="F66" s="10">
        <v>5004.0200000000004</v>
      </c>
      <c r="J66" s="10">
        <v>600</v>
      </c>
      <c r="K66" s="10">
        <v>843.91</v>
      </c>
      <c r="L66" s="10">
        <v>401.36</v>
      </c>
      <c r="N66" s="10">
        <v>550</v>
      </c>
      <c r="S66" s="11">
        <v>-75.819999999999993</v>
      </c>
      <c r="T66" s="11">
        <v>-2066.2199999999998</v>
      </c>
      <c r="AK66" s="11">
        <v>-642.33000000000004</v>
      </c>
      <c r="AL66" s="11">
        <v>-2757.56</v>
      </c>
      <c r="AM66" s="11">
        <f>SUM(T66,S66)</f>
        <v>-2142.04</v>
      </c>
      <c r="AN66" s="10">
        <v>9439.2099999999991</v>
      </c>
    </row>
    <row r="67" spans="1:40" ht="16.5" customHeight="1">
      <c r="A67" s="3">
        <v>88</v>
      </c>
      <c r="B67" s="4" t="s">
        <v>121</v>
      </c>
      <c r="C67" s="5" t="s">
        <v>49</v>
      </c>
      <c r="D67" s="6" t="s">
        <v>143</v>
      </c>
      <c r="E67" s="10">
        <v>2755.28</v>
      </c>
      <c r="F67" s="10">
        <v>1818.48</v>
      </c>
      <c r="J67" s="10">
        <v>600</v>
      </c>
      <c r="K67" s="10">
        <v>1125.51</v>
      </c>
      <c r="N67" s="10">
        <v>550</v>
      </c>
      <c r="S67" s="11">
        <v>-27.55</v>
      </c>
      <c r="AB67" s="11">
        <v>-158.43</v>
      </c>
      <c r="AC67" s="11">
        <v>-54.78</v>
      </c>
      <c r="AD67" s="11">
        <v>-930.41</v>
      </c>
      <c r="AJ67" s="11">
        <v>-286.69</v>
      </c>
      <c r="AK67" s="11">
        <v>-626.91</v>
      </c>
      <c r="AL67" s="11">
        <v>-525.54</v>
      </c>
      <c r="AM67" s="11">
        <f>SUM(AJ67,AD67,AC67,AB67,S67)</f>
        <v>-1457.86</v>
      </c>
      <c r="AN67" s="10">
        <v>4238.96</v>
      </c>
    </row>
    <row r="68" spans="1:40" ht="16.5" customHeight="1">
      <c r="A68" s="3">
        <v>266</v>
      </c>
      <c r="B68" s="4" t="s">
        <v>122</v>
      </c>
      <c r="C68" s="5" t="s">
        <v>42</v>
      </c>
      <c r="D68" s="6" t="s">
        <v>143</v>
      </c>
      <c r="E68" s="10">
        <v>1774.18</v>
      </c>
      <c r="F68" s="10">
        <v>35.479999999999997</v>
      </c>
      <c r="J68" s="10">
        <v>600</v>
      </c>
      <c r="N68" s="10">
        <v>550</v>
      </c>
      <c r="R68" s="11">
        <v>-1.77</v>
      </c>
      <c r="AK68" s="11">
        <v>-162.86000000000001</v>
      </c>
      <c r="AM68" s="11">
        <f>SUM(R68)</f>
        <v>-1.77</v>
      </c>
      <c r="AN68" s="10">
        <v>2795.03</v>
      </c>
    </row>
    <row r="69" spans="1:40" ht="16.5" customHeight="1">
      <c r="A69" s="3">
        <v>124</v>
      </c>
      <c r="B69" s="4" t="s">
        <v>123</v>
      </c>
      <c r="C69" s="5" t="s">
        <v>49</v>
      </c>
      <c r="D69" s="6" t="s">
        <v>146</v>
      </c>
      <c r="E69" s="10">
        <v>2624.07</v>
      </c>
      <c r="F69" s="10">
        <v>1469.48</v>
      </c>
      <c r="J69" s="10">
        <v>600</v>
      </c>
      <c r="K69" s="10">
        <v>506.11</v>
      </c>
      <c r="N69" s="10">
        <v>550</v>
      </c>
      <c r="AD69" s="11">
        <v>-685.5</v>
      </c>
      <c r="AE69" s="11">
        <v>-181.57</v>
      </c>
      <c r="AK69" s="11">
        <v>-505.96</v>
      </c>
      <c r="AL69" s="11">
        <v>-284.95</v>
      </c>
      <c r="AM69" s="11">
        <f>SUM(AE69,AD69)</f>
        <v>-867.06999999999994</v>
      </c>
      <c r="AN69" s="10">
        <v>4091.68</v>
      </c>
    </row>
    <row r="70" spans="1:40" ht="16.5" customHeight="1">
      <c r="A70" s="3">
        <v>146</v>
      </c>
      <c r="B70" s="4" t="s">
        <v>124</v>
      </c>
      <c r="C70" s="5" t="s">
        <v>61</v>
      </c>
      <c r="D70" s="6" t="s">
        <v>143</v>
      </c>
      <c r="E70" s="10">
        <v>9169.2900000000009</v>
      </c>
      <c r="F70" s="10">
        <v>4768.03</v>
      </c>
      <c r="J70" s="10">
        <v>600</v>
      </c>
      <c r="K70" s="10">
        <v>501.32</v>
      </c>
      <c r="L70" s="10">
        <v>1004.69</v>
      </c>
      <c r="N70" s="10">
        <v>550</v>
      </c>
      <c r="S70" s="11">
        <v>-91.69</v>
      </c>
      <c r="T70" s="11">
        <v>-1005.99</v>
      </c>
      <c r="AD70" s="11">
        <v>-1289.4100000000001</v>
      </c>
      <c r="AK70" s="11">
        <v>-642.33000000000004</v>
      </c>
      <c r="AL70" s="11">
        <v>-3044.5</v>
      </c>
      <c r="AM70" s="11">
        <f>SUM(AD70,T70,S70)</f>
        <v>-2387.09</v>
      </c>
      <c r="AN70" s="10">
        <v>10519.41</v>
      </c>
    </row>
    <row r="71" spans="1:40" ht="16.5" customHeight="1">
      <c r="A71" s="3">
        <v>161</v>
      </c>
      <c r="B71" s="4" t="s">
        <v>125</v>
      </c>
      <c r="C71" s="5" t="s">
        <v>38</v>
      </c>
      <c r="D71" s="6" t="s">
        <v>143</v>
      </c>
      <c r="E71" s="10">
        <v>3132.97</v>
      </c>
      <c r="F71" s="10">
        <v>1503.83</v>
      </c>
      <c r="I71" s="10">
        <f>(187.98+X71)</f>
        <v>233.1</v>
      </c>
      <c r="J71" s="10">
        <v>600</v>
      </c>
      <c r="K71" s="10">
        <v>649.57000000000005</v>
      </c>
      <c r="L71" s="10">
        <v>938.66</v>
      </c>
      <c r="N71" s="10">
        <v>550</v>
      </c>
      <c r="S71" s="11">
        <v>-31.33</v>
      </c>
      <c r="T71" s="11">
        <v>-582.92999999999995</v>
      </c>
      <c r="X71" s="10">
        <v>45.12</v>
      </c>
      <c r="AE71" s="11">
        <v>-1293.73</v>
      </c>
      <c r="AK71" s="11">
        <v>-642.33000000000004</v>
      </c>
      <c r="AL71" s="11">
        <v>-677.85</v>
      </c>
      <c r="AM71" s="11">
        <f>SUM(AE71,T71,S71)</f>
        <v>-1907.9899999999998</v>
      </c>
      <c r="AN71" s="10">
        <v>4379.96</v>
      </c>
    </row>
    <row r="72" spans="1:40" ht="16.5" customHeight="1">
      <c r="A72" s="3">
        <v>179</v>
      </c>
      <c r="B72" s="4" t="s">
        <v>126</v>
      </c>
      <c r="C72" s="5" t="s">
        <v>38</v>
      </c>
      <c r="D72" s="6" t="s">
        <v>143</v>
      </c>
      <c r="E72" s="10">
        <v>2499.12</v>
      </c>
      <c r="F72" s="10">
        <v>1049.6300000000001</v>
      </c>
      <c r="J72" s="10">
        <v>600</v>
      </c>
      <c r="K72" s="10">
        <v>428</v>
      </c>
      <c r="N72" s="10">
        <v>550</v>
      </c>
      <c r="R72" s="11">
        <v>-2.5</v>
      </c>
      <c r="T72" s="11">
        <v>-374.02</v>
      </c>
      <c r="Y72" s="11">
        <v>-46.2</v>
      </c>
      <c r="AA72" s="11">
        <v>-65.11</v>
      </c>
      <c r="AB72" s="11">
        <v>-240.02</v>
      </c>
      <c r="AK72" s="11">
        <v>-437.44</v>
      </c>
      <c r="AL72" s="11">
        <v>-90.78</v>
      </c>
      <c r="AM72" s="11">
        <f>SUM(AB72,AA72,Y72,T72,R72)</f>
        <v>-727.84999999999991</v>
      </c>
      <c r="AN72" s="10">
        <v>3870.68</v>
      </c>
    </row>
    <row r="73" spans="1:40" ht="16.5" customHeight="1">
      <c r="A73" s="3">
        <v>232</v>
      </c>
      <c r="B73" s="4" t="s">
        <v>127</v>
      </c>
      <c r="C73" s="5" t="s">
        <v>58</v>
      </c>
      <c r="D73" s="6" t="s">
        <v>143</v>
      </c>
      <c r="E73" s="10">
        <v>2345.89</v>
      </c>
      <c r="F73" s="10">
        <v>328.42</v>
      </c>
      <c r="J73" s="10">
        <v>600</v>
      </c>
      <c r="N73" s="10">
        <v>550</v>
      </c>
      <c r="R73" s="11">
        <v>-2.35</v>
      </c>
      <c r="AB73" s="11">
        <v>-270</v>
      </c>
      <c r="AK73" s="11">
        <v>-240.68</v>
      </c>
      <c r="AL73" s="11">
        <v>-39.72</v>
      </c>
      <c r="AM73" s="11">
        <f>SUM(AB73,R73)</f>
        <v>-272.35000000000002</v>
      </c>
      <c r="AN73" s="10">
        <v>3271.56</v>
      </c>
    </row>
    <row r="74" spans="1:40" ht="16.5" customHeight="1">
      <c r="A74" s="3">
        <v>248</v>
      </c>
      <c r="B74" s="4" t="s">
        <v>128</v>
      </c>
      <c r="C74" s="5" t="s">
        <v>42</v>
      </c>
      <c r="D74" s="6" t="s">
        <v>143</v>
      </c>
      <c r="E74" s="10">
        <v>1774.17</v>
      </c>
      <c r="F74" s="10">
        <v>212.9</v>
      </c>
      <c r="J74" s="10">
        <v>600</v>
      </c>
      <c r="N74" s="10">
        <v>550</v>
      </c>
      <c r="Y74" s="11">
        <v>-30.8</v>
      </c>
      <c r="AA74" s="11">
        <v>-105.28</v>
      </c>
      <c r="AD74" s="11">
        <v>-474.68</v>
      </c>
      <c r="AK74" s="11">
        <v>-178.83</v>
      </c>
      <c r="AM74" s="11">
        <f>SUM(AD74,AA74,Y74)</f>
        <v>-610.76</v>
      </c>
      <c r="AN74" s="10">
        <v>2347.48</v>
      </c>
    </row>
    <row r="75" spans="1:40" ht="16.5" customHeight="1">
      <c r="A75" s="3">
        <v>191</v>
      </c>
      <c r="B75" s="4" t="s">
        <v>129</v>
      </c>
      <c r="C75" s="5" t="s">
        <v>72</v>
      </c>
      <c r="D75" s="6" t="s">
        <v>143</v>
      </c>
      <c r="E75" s="10">
        <v>4395.3</v>
      </c>
      <c r="F75" s="10">
        <v>966.97</v>
      </c>
      <c r="G75" s="10">
        <f>(574.53+AH75)</f>
        <v>631.81999999999994</v>
      </c>
      <c r="H75" s="10">
        <v>191.51</v>
      </c>
      <c r="J75" s="10">
        <v>600</v>
      </c>
      <c r="N75" s="10">
        <v>550</v>
      </c>
      <c r="O75" s="11">
        <v>-708.75</v>
      </c>
      <c r="Y75" s="11">
        <v>-46.2</v>
      </c>
      <c r="AE75" s="11">
        <v>-526.72</v>
      </c>
      <c r="AG75" s="11">
        <v>-57.29</v>
      </c>
      <c r="AH75" s="10">
        <v>57.29</v>
      </c>
      <c r="AK75" s="11">
        <v>-642.33000000000004</v>
      </c>
      <c r="AL75" s="11">
        <v>-446.29</v>
      </c>
      <c r="AM75" s="11">
        <f>SUM(AG75,AE75,Y75,O75)</f>
        <v>-1338.96</v>
      </c>
      <c r="AN75" s="10">
        <v>4908.0200000000004</v>
      </c>
    </row>
    <row r="76" spans="1:40" ht="16.5" customHeight="1">
      <c r="A76" s="3">
        <v>46</v>
      </c>
      <c r="B76" s="4" t="s">
        <v>130</v>
      </c>
      <c r="C76" s="5" t="s">
        <v>63</v>
      </c>
      <c r="D76" s="6" t="s">
        <v>143</v>
      </c>
      <c r="E76" s="10">
        <f>(1375.46+W76)</f>
        <v>1422.89</v>
      </c>
      <c r="F76" s="10">
        <v>1109.8499999999999</v>
      </c>
      <c r="J76" s="10">
        <v>600</v>
      </c>
      <c r="N76" s="10">
        <v>550</v>
      </c>
      <c r="W76" s="10">
        <v>47.43</v>
      </c>
      <c r="Y76" s="11">
        <v>-30.8</v>
      </c>
      <c r="AF76" s="11">
        <v>-27.27</v>
      </c>
      <c r="AK76" s="11">
        <v>-227.94</v>
      </c>
      <c r="AL76" s="11">
        <v>-30.06</v>
      </c>
      <c r="AM76" s="11">
        <f>SUM(AF76,Y76)</f>
        <v>-58.07</v>
      </c>
      <c r="AN76" s="10">
        <v>3366.67</v>
      </c>
    </row>
    <row r="77" spans="1:40" ht="16.5" customHeight="1">
      <c r="A77" s="3">
        <v>114</v>
      </c>
      <c r="B77" s="4" t="s">
        <v>131</v>
      </c>
      <c r="C77" s="5" t="s">
        <v>98</v>
      </c>
      <c r="D77" s="6" t="s">
        <v>143</v>
      </c>
      <c r="E77" s="10">
        <f>(2439.45+M77)</f>
        <v>2539.4499999999998</v>
      </c>
      <c r="F77" s="10">
        <v>1366.09</v>
      </c>
      <c r="J77" s="10">
        <v>600</v>
      </c>
      <c r="M77" s="10">
        <v>100</v>
      </c>
      <c r="N77" s="10">
        <v>550</v>
      </c>
      <c r="R77" s="11">
        <v>-2.44</v>
      </c>
      <c r="S77" s="11">
        <v>-24.39</v>
      </c>
      <c r="Y77" s="11">
        <v>-15.4</v>
      </c>
      <c r="AA77" s="11">
        <v>-55.72</v>
      </c>
      <c r="AE77" s="11">
        <v>-433.75</v>
      </c>
      <c r="AK77" s="11">
        <v>-429.6</v>
      </c>
      <c r="AL77" s="11">
        <v>-166.59</v>
      </c>
      <c r="AM77" s="11">
        <f>SUM(AE77,AA77,Y77,S77,R77)</f>
        <v>-531.70000000000005</v>
      </c>
      <c r="AN77" s="10">
        <v>3927.65</v>
      </c>
    </row>
    <row r="78" spans="1:40" ht="16.5" customHeight="1">
      <c r="A78" s="3">
        <v>126</v>
      </c>
      <c r="B78" s="4" t="s">
        <v>132</v>
      </c>
      <c r="C78" s="5" t="s">
        <v>92</v>
      </c>
      <c r="D78" s="6" t="s">
        <v>143</v>
      </c>
      <c r="E78" s="10">
        <v>5923.85</v>
      </c>
      <c r="F78" s="10">
        <v>3317.36</v>
      </c>
      <c r="J78" s="10">
        <v>600</v>
      </c>
      <c r="K78" s="10">
        <v>1660.82</v>
      </c>
      <c r="N78" s="10">
        <v>550</v>
      </c>
      <c r="T78" s="11">
        <v>-1141</v>
      </c>
      <c r="Y78" s="11">
        <v>-15.4</v>
      </c>
      <c r="AA78" s="11">
        <v>-122.42</v>
      </c>
      <c r="AB78" s="11">
        <v>-282.10000000000002</v>
      </c>
      <c r="AC78" s="11">
        <v>-1266.69</v>
      </c>
      <c r="AD78" s="11">
        <v>-579.05999999999995</v>
      </c>
      <c r="AK78" s="11">
        <v>-642.33000000000004</v>
      </c>
      <c r="AL78" s="11">
        <v>-1899.92</v>
      </c>
      <c r="AM78" s="11">
        <f>SUM(AD78,AC78,AB78,AA78,Y78,T78)</f>
        <v>-3406.67</v>
      </c>
      <c r="AN78" s="10">
        <v>6103.11</v>
      </c>
    </row>
    <row r="79" spans="1:40" ht="16.5" customHeight="1">
      <c r="A79" s="3">
        <v>185</v>
      </c>
      <c r="B79" s="4" t="s">
        <v>133</v>
      </c>
      <c r="C79" s="5" t="s">
        <v>49</v>
      </c>
      <c r="D79" s="6" t="s">
        <v>143</v>
      </c>
      <c r="E79" s="10">
        <v>79.34</v>
      </c>
      <c r="F79" s="10">
        <v>30.15</v>
      </c>
      <c r="G79" s="10">
        <f>(4092.63+AH79)</f>
        <v>4812.63</v>
      </c>
      <c r="H79" s="10">
        <v>1364.21</v>
      </c>
      <c r="J79" s="10">
        <v>600</v>
      </c>
      <c r="K79" s="10">
        <v>28.52</v>
      </c>
      <c r="N79" s="10">
        <v>550</v>
      </c>
      <c r="O79" s="11">
        <v>-2838.21</v>
      </c>
      <c r="R79" s="11">
        <v>-0.08</v>
      </c>
      <c r="U79" s="11">
        <v>-478.28</v>
      </c>
      <c r="V79" s="11">
        <v>-1086.1600000000001</v>
      </c>
      <c r="Y79" s="11">
        <v>-61.6</v>
      </c>
      <c r="AD79" s="11">
        <v>-349.6</v>
      </c>
      <c r="AG79" s="11">
        <v>-720</v>
      </c>
      <c r="AH79" s="10">
        <v>720</v>
      </c>
      <c r="AJ79" s="11">
        <v>-227.51</v>
      </c>
      <c r="AK79" s="11">
        <v>-615.42999999999995</v>
      </c>
      <c r="AL79" s="11">
        <v>-212.22</v>
      </c>
      <c r="AM79" s="11">
        <f>SUM(AJ79,AG79,AD79,Y79,V79,U79,R79,O79)</f>
        <v>-5761.44</v>
      </c>
      <c r="AN79" s="10">
        <v>875.76</v>
      </c>
    </row>
    <row r="80" spans="1:40" ht="16.5" customHeight="1">
      <c r="A80" s="3">
        <v>178</v>
      </c>
      <c r="B80" s="4" t="s">
        <v>134</v>
      </c>
      <c r="C80" s="5" t="s">
        <v>38</v>
      </c>
      <c r="D80" s="6" t="s">
        <v>143</v>
      </c>
      <c r="E80" s="10">
        <v>2499.12</v>
      </c>
      <c r="F80" s="10">
        <v>1049.6300000000001</v>
      </c>
      <c r="J80" s="10">
        <v>600</v>
      </c>
      <c r="K80" s="10">
        <v>388.41</v>
      </c>
      <c r="L80" s="10">
        <v>765.05</v>
      </c>
      <c r="N80" s="10">
        <v>550</v>
      </c>
      <c r="R80" s="11">
        <v>-2.5</v>
      </c>
      <c r="T80" s="11">
        <v>-1380.01</v>
      </c>
      <c r="Y80" s="11">
        <v>-62.14</v>
      </c>
      <c r="AK80" s="11">
        <v>-517.24</v>
      </c>
      <c r="AL80" s="11">
        <v>-305.49</v>
      </c>
      <c r="AM80" s="11">
        <f>SUM(Y80,T80,R80)</f>
        <v>-1444.65</v>
      </c>
      <c r="AN80" s="10">
        <v>3584.83</v>
      </c>
    </row>
    <row r="81" spans="1:40" ht="16.5" customHeight="1">
      <c r="A81" s="3">
        <v>175</v>
      </c>
      <c r="B81" s="4" t="s">
        <v>135</v>
      </c>
      <c r="C81" s="5" t="s">
        <v>38</v>
      </c>
      <c r="D81" s="6" t="s">
        <v>143</v>
      </c>
      <c r="E81" s="10">
        <f>(1999.3+W81)</f>
        <v>2499.12</v>
      </c>
      <c r="F81" s="10">
        <v>1099.6099999999999</v>
      </c>
      <c r="J81" s="10">
        <v>600</v>
      </c>
      <c r="K81" s="10">
        <v>535</v>
      </c>
      <c r="N81" s="10">
        <v>550</v>
      </c>
      <c r="S81" s="11">
        <v>-19.989999999999998</v>
      </c>
      <c r="T81" s="11">
        <v>-120.12</v>
      </c>
      <c r="W81" s="10">
        <v>499.82</v>
      </c>
      <c r="Y81" s="11">
        <v>-20.98</v>
      </c>
      <c r="AF81" s="11">
        <v>-163.62</v>
      </c>
      <c r="AK81" s="11">
        <v>-454.71</v>
      </c>
      <c r="AL81" s="11">
        <v>-197.05</v>
      </c>
      <c r="AM81" s="11">
        <f>SUM(AF81,Y81,T81,S81)</f>
        <v>-324.71000000000004</v>
      </c>
      <c r="AN81" s="10">
        <v>4307.26</v>
      </c>
    </row>
    <row r="82" spans="1:40" ht="16.5" customHeight="1">
      <c r="A82" s="3">
        <v>267</v>
      </c>
      <c r="B82" s="4" t="s">
        <v>136</v>
      </c>
      <c r="C82" s="5" t="s">
        <v>46</v>
      </c>
      <c r="D82" s="6" t="s">
        <v>143</v>
      </c>
      <c r="E82" s="10">
        <v>3324.18</v>
      </c>
      <c r="F82" s="10">
        <v>66.48</v>
      </c>
      <c r="J82" s="10">
        <v>600</v>
      </c>
      <c r="N82" s="10">
        <v>550</v>
      </c>
      <c r="R82" s="11">
        <v>-3.32</v>
      </c>
      <c r="AK82" s="11">
        <v>-372.97</v>
      </c>
      <c r="AL82" s="11">
        <v>-97.85</v>
      </c>
      <c r="AM82" s="11">
        <f>SUM(R82)</f>
        <v>-3.32</v>
      </c>
      <c r="AN82" s="10">
        <v>4066.52</v>
      </c>
    </row>
    <row r="83" spans="1:40" ht="16.5" customHeight="1">
      <c r="A83" s="3">
        <v>193</v>
      </c>
      <c r="B83" s="4" t="s">
        <v>137</v>
      </c>
      <c r="C83" s="5" t="s">
        <v>49</v>
      </c>
      <c r="D83" s="6" t="s">
        <v>144</v>
      </c>
      <c r="E83" s="10">
        <v>2266.77</v>
      </c>
      <c r="F83" s="10">
        <v>498.69</v>
      </c>
      <c r="J83" s="10">
        <v>600</v>
      </c>
      <c r="K83" s="10">
        <v>506.11</v>
      </c>
      <c r="N83" s="10">
        <v>550</v>
      </c>
      <c r="T83" s="11">
        <v>-748.04</v>
      </c>
      <c r="AK83" s="11">
        <v>-359.87</v>
      </c>
      <c r="AL83" s="11">
        <v>-81.96</v>
      </c>
      <c r="AM83" s="11">
        <f>SUM(T83)</f>
        <v>-748.04</v>
      </c>
      <c r="AN83" s="10">
        <v>3231.7</v>
      </c>
    </row>
    <row r="84" spans="1:40" ht="16.5" customHeight="1">
      <c r="A84" s="3">
        <v>110</v>
      </c>
      <c r="B84" s="4" t="s">
        <v>138</v>
      </c>
      <c r="C84" s="5" t="s">
        <v>49</v>
      </c>
      <c r="D84" s="6" t="s">
        <v>143</v>
      </c>
      <c r="E84" s="10">
        <v>3053.76</v>
      </c>
      <c r="F84" s="10">
        <v>1832.26</v>
      </c>
      <c r="J84" s="10">
        <v>600</v>
      </c>
      <c r="K84" s="10">
        <v>855</v>
      </c>
      <c r="N84" s="10">
        <v>550</v>
      </c>
      <c r="T84" s="11">
        <v>-631.97</v>
      </c>
      <c r="AK84" s="11">
        <v>-631.51</v>
      </c>
      <c r="AL84" s="11">
        <v>-483.62</v>
      </c>
      <c r="AM84" s="11">
        <f>SUM(T84)</f>
        <v>-631.97</v>
      </c>
      <c r="AN84" s="10">
        <v>5143.92</v>
      </c>
    </row>
    <row r="85" spans="1:40" ht="16.5" customHeight="1">
      <c r="A85" s="3">
        <v>264</v>
      </c>
      <c r="B85" s="4" t="s">
        <v>139</v>
      </c>
      <c r="C85" s="5" t="s">
        <v>70</v>
      </c>
      <c r="D85" s="6" t="s">
        <v>143</v>
      </c>
      <c r="E85" s="10">
        <v>1055.29</v>
      </c>
      <c r="F85" s="10">
        <v>21.11</v>
      </c>
      <c r="I85" s="10">
        <f>(42.21+X85)</f>
        <v>62.31</v>
      </c>
      <c r="J85" s="10">
        <v>600</v>
      </c>
      <c r="N85" s="10">
        <v>550</v>
      </c>
      <c r="R85" s="11">
        <v>-1.06</v>
      </c>
      <c r="X85" s="10">
        <v>20.100000000000001</v>
      </c>
      <c r="AK85" s="11">
        <v>-91.09</v>
      </c>
      <c r="AM85" s="11">
        <f>SUM(R85)</f>
        <v>-1.06</v>
      </c>
      <c r="AN85" s="10">
        <v>2196.56</v>
      </c>
    </row>
    <row r="86" spans="1:40" ht="16.5" customHeight="1">
      <c r="A86" s="3">
        <v>261</v>
      </c>
      <c r="B86" s="4" t="s">
        <v>140</v>
      </c>
      <c r="C86" s="5" t="s">
        <v>46</v>
      </c>
      <c r="D86" s="5" t="s">
        <v>143</v>
      </c>
      <c r="E86" s="10">
        <v>3324.18</v>
      </c>
      <c r="F86" s="10">
        <v>132.97</v>
      </c>
      <c r="J86" s="10">
        <v>600</v>
      </c>
      <c r="N86" s="10">
        <v>550</v>
      </c>
      <c r="R86" s="11">
        <v>-3.32</v>
      </c>
      <c r="AK86" s="11">
        <v>-380.28</v>
      </c>
      <c r="AL86" s="11">
        <v>-106.73</v>
      </c>
      <c r="AM86" s="11">
        <f>SUM(R86)</f>
        <v>-3.32</v>
      </c>
      <c r="AN86" s="10">
        <v>4116.82</v>
      </c>
    </row>
    <row r="87" spans="1:40" ht="16.5" customHeight="1">
      <c r="A87" s="3">
        <v>219</v>
      </c>
      <c r="B87" s="4" t="s">
        <v>141</v>
      </c>
      <c r="C87" s="5" t="s">
        <v>49</v>
      </c>
      <c r="D87" s="5" t="s">
        <v>145</v>
      </c>
      <c r="E87" s="10">
        <v>2158.83</v>
      </c>
      <c r="F87" s="10">
        <v>388.59</v>
      </c>
      <c r="J87" s="10">
        <v>600</v>
      </c>
      <c r="K87" s="10">
        <v>506.11</v>
      </c>
      <c r="N87" s="10">
        <v>550</v>
      </c>
      <c r="S87" s="11">
        <v>-21.59</v>
      </c>
      <c r="Y87" s="11">
        <v>-30.8</v>
      </c>
      <c r="AK87" s="11">
        <v>-335.88</v>
      </c>
      <c r="AL87" s="11">
        <v>-18.37</v>
      </c>
      <c r="AM87" s="11">
        <f>SUM(Y87,S87)</f>
        <v>-52.39</v>
      </c>
      <c r="AN87" s="10">
        <v>3796.89</v>
      </c>
    </row>
    <row r="88" spans="1:40" ht="16.5" customHeight="1">
      <c r="E88" s="12" t="s">
        <v>153</v>
      </c>
      <c r="F88" s="12" t="s">
        <v>153</v>
      </c>
      <c r="G88" s="12" t="s">
        <v>153</v>
      </c>
      <c r="H88" s="12" t="s">
        <v>153</v>
      </c>
      <c r="I88" s="12" t="s">
        <v>153</v>
      </c>
      <c r="J88" s="12" t="s">
        <v>153</v>
      </c>
      <c r="K88" s="12" t="s">
        <v>153</v>
      </c>
      <c r="L88" s="12" t="s">
        <v>153</v>
      </c>
      <c r="M88" s="12"/>
      <c r="N88" s="12" t="s">
        <v>153</v>
      </c>
      <c r="AK88" s="11">
        <f>SUM(AK2:AK87)</f>
        <v>-35069.380000000012</v>
      </c>
      <c r="AL88" s="11">
        <f>SUM(AL2:AL87)</f>
        <v>-33676.170000000013</v>
      </c>
      <c r="AM88" s="11">
        <f>SUM(AM2:AM87)</f>
        <v>-98691.37000000001</v>
      </c>
      <c r="AN88" s="10">
        <f>SUM(AN2:AN87)</f>
        <v>330451.40999999997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wanderson</dc:creator>
  <cp:lastModifiedBy>wanderson</cp:lastModifiedBy>
  <cp:lastPrinted>2020-01-13T17:54:08Z</cp:lastPrinted>
  <dcterms:created xsi:type="dcterms:W3CDTF">2020-01-13T16:50:04Z</dcterms:created>
  <dcterms:modified xsi:type="dcterms:W3CDTF">2020-01-13T17:54:13Z</dcterms:modified>
</cp:coreProperties>
</file>