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AJ88" i="1"/>
  <c r="AK88"/>
  <c r="AL88"/>
  <c r="AM88"/>
  <c r="AL87"/>
  <c r="AL86"/>
  <c r="AL85"/>
  <c r="AL84"/>
  <c r="AL83"/>
  <c r="AL82"/>
  <c r="AL81"/>
  <c r="AL80"/>
  <c r="AL79"/>
  <c r="AL78"/>
  <c r="AL77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AL2"/>
  <c r="H82"/>
  <c r="H75"/>
  <c r="H57"/>
  <c r="H55"/>
  <c r="H39"/>
  <c r="H32"/>
  <c r="H12"/>
  <c r="I71"/>
  <c r="I48"/>
  <c r="J2"/>
  <c r="E85"/>
  <c r="E76"/>
  <c r="E63"/>
  <c r="E61"/>
  <c r="E15"/>
  <c r="E10"/>
  <c r="E3"/>
  <c r="M69"/>
  <c r="M43"/>
  <c r="M26"/>
  <c r="H71"/>
  <c r="H48"/>
  <c r="E74"/>
</calcChain>
</file>

<file path=xl/sharedStrings.xml><?xml version="1.0" encoding="utf-8"?>
<sst xmlns="http://schemas.openxmlformats.org/spreadsheetml/2006/main" count="305" uniqueCount="153">
  <si>
    <t>Matrícula</t>
  </si>
  <si>
    <t>Nome</t>
  </si>
  <si>
    <t>Cargo</t>
  </si>
  <si>
    <t>Salário</t>
  </si>
  <si>
    <t>Sal. Mater.</t>
  </si>
  <si>
    <t>Desc. Férias</t>
  </si>
  <si>
    <t>Dif. Férias</t>
  </si>
  <si>
    <t>Vale Transporte</t>
  </si>
  <si>
    <t>Prêmio</t>
  </si>
  <si>
    <t>Adic por Tempo Serv</t>
  </si>
  <si>
    <t>Mens. Sindical</t>
  </si>
  <si>
    <t>Unimed Mensalid</t>
  </si>
  <si>
    <t>Pensão Familiar</t>
  </si>
  <si>
    <t>Faltas Jus. Dia</t>
  </si>
  <si>
    <t>DSR H. Extras</t>
  </si>
  <si>
    <t>Desc. INSS</t>
  </si>
  <si>
    <t>Desc. IRRF</t>
  </si>
  <si>
    <t>Plano Odontolog</t>
  </si>
  <si>
    <t>Férias</t>
  </si>
  <si>
    <t>1/3 Ab. Ob. Fér</t>
  </si>
  <si>
    <t>Desc. IRRF Feri</t>
  </si>
  <si>
    <t>Hora Extra 100%</t>
  </si>
  <si>
    <t>Aux Alimentação</t>
  </si>
  <si>
    <t>Farmácia</t>
  </si>
  <si>
    <t>Posto de Comb</t>
  </si>
  <si>
    <t>Supermercado</t>
  </si>
  <si>
    <t>Mutua</t>
  </si>
  <si>
    <t>Banco do Brasil</t>
  </si>
  <si>
    <t>Gratif. GED</t>
  </si>
  <si>
    <t>Gratif. Função</t>
  </si>
  <si>
    <t>Desc Aux Alimen</t>
  </si>
  <si>
    <t>Prev. de Consig</t>
  </si>
  <si>
    <t>Prev. de Consig1</t>
  </si>
  <si>
    <t>Mens. Senge-PB</t>
  </si>
  <si>
    <t>Desconto Autorizado</t>
  </si>
  <si>
    <t>Liquido</t>
  </si>
  <si>
    <t>ADALBERTO MACHADO DE ALBUQUERQUE</t>
  </si>
  <si>
    <t>Técnico Administrativo II</t>
  </si>
  <si>
    <t>ADILSON DE LUCENA COSTA</t>
  </si>
  <si>
    <t>Operador</t>
  </si>
  <si>
    <t>ADJAILSON ARAÚJO DA SILVA</t>
  </si>
  <si>
    <t>Comissionado CC3</t>
  </si>
  <si>
    <t>ADRIANO MAKEL CRUZ DE LIMA</t>
  </si>
  <si>
    <t>ALANNA ALVES BARROS CALADO</t>
  </si>
  <si>
    <t>ALEXANDRE PINTO DE SÁ</t>
  </si>
  <si>
    <t>Comissionado CC5</t>
  </si>
  <si>
    <t>ALMÉRIA VITÓRIA SARAIVA CARNIATO</t>
  </si>
  <si>
    <t>ALOISIO GOMES E SILVA JUNIOR</t>
  </si>
  <si>
    <t>Fiscal II</t>
  </si>
  <si>
    <t>ANALÚSIA ARAÚJO DINIZ</t>
  </si>
  <si>
    <t>Técnico Administrativo I</t>
  </si>
  <si>
    <t>ANTONIO CÉSAR PEREIRA MOURA</t>
  </si>
  <si>
    <t>ANTONIO DANTAS PINHEIRO NETO</t>
  </si>
  <si>
    <t>BENALVA PEREIRA DO NASCIMENTO</t>
  </si>
  <si>
    <t>CARLOS ALBERTO MARQUES MARTINIANO</t>
  </si>
  <si>
    <t>Comissionado CC2</t>
  </si>
  <si>
    <t>CARLOS ROBERTO BEZERRA</t>
  </si>
  <si>
    <t>Comissionado CC4</t>
  </si>
  <si>
    <t>CLEBER TAURINO DOS SANTOS</t>
  </si>
  <si>
    <t>CORJESU PAIVA DOS SANTOS</t>
  </si>
  <si>
    <t>Engenheiro</t>
  </si>
  <si>
    <t xml:space="preserve">DAMIÃO MEDEIROS DE LUCENA </t>
  </si>
  <si>
    <t>Auxiliar de Serviços Gerais II</t>
  </si>
  <si>
    <t>DAMIÃO RODRIGUES DA SILVA</t>
  </si>
  <si>
    <t>DARCIVAL DE OLIVEIRA SILVA</t>
  </si>
  <si>
    <t>EDNIZ FERREIRA BATISTA</t>
  </si>
  <si>
    <t>ELDON MACIO LACERDA DE SOUSA</t>
  </si>
  <si>
    <t>EUTICIA MARIA LUCENA RIBEIRO</t>
  </si>
  <si>
    <t>FELÍCIA ANA RAIMUNDO</t>
  </si>
  <si>
    <t>Comissionado CC1</t>
  </si>
  <si>
    <t>FELIPE GUSTAVO BORGES DA SILVA</t>
  </si>
  <si>
    <t>Comissionado CC6</t>
  </si>
  <si>
    <t>FRANCISCO EDSON SANTIAGO BRASIL</t>
  </si>
  <si>
    <t>FRANCISCO MACIO DA SILVA</t>
  </si>
  <si>
    <t>Fiscal I</t>
  </si>
  <si>
    <t>GABRIELA LOPES FIÚZA DINIZ</t>
  </si>
  <si>
    <t>Telefonista</t>
  </si>
  <si>
    <t>GERALDO DE MAGELA BARROS</t>
  </si>
  <si>
    <t>GRAZIELLE CAROLINE UCHÔA PINHEIRO DA CUNHA</t>
  </si>
  <si>
    <t>GUILHERME AUGUSTO BARROCA GOMES</t>
  </si>
  <si>
    <t>HILTON JOSÉ DE SALLES CARNEIRO</t>
  </si>
  <si>
    <t>IBIRENALDO MARQUES FREIRE</t>
  </si>
  <si>
    <t>ISAAC SANTOS DO NASCIMENTO</t>
  </si>
  <si>
    <t>ÍTALO VINICIUS WANDERLEY DA SILVA</t>
  </si>
  <si>
    <t>JARDON SOUZA MAIA</t>
  </si>
  <si>
    <t>Advogado</t>
  </si>
  <si>
    <t>JOÃO CARLOS GOMES DE MENDONÇA</t>
  </si>
  <si>
    <t>JOÃO GOMES DA FONSECA</t>
  </si>
  <si>
    <t>Escriturario III</t>
  </si>
  <si>
    <t>JOILDO CÉSAR RODRIGUES DE LIMA</t>
  </si>
  <si>
    <t>JOSÉ EMIDIO DA SILVA AMORIM</t>
  </si>
  <si>
    <t>JOSÉ ROLIM DIAS</t>
  </si>
  <si>
    <t>JOSEMAR SOUZA DO NASCIMENTO</t>
  </si>
  <si>
    <t>JOSIMAR DE CASTRO BARRETO SOBRINHO</t>
  </si>
  <si>
    <t>JOVELINO FELIPE MARTINS</t>
  </si>
  <si>
    <t>Motorista</t>
  </si>
  <si>
    <t>JUAN EBANO SOARES ALENCAR</t>
  </si>
  <si>
    <t>JUELY DA NÓBREGA MONTEIRO</t>
  </si>
  <si>
    <t>LUCAS ALMEIDA SILVA</t>
  </si>
  <si>
    <t>LUCIANO BEZERRA DOS SANTOS</t>
  </si>
  <si>
    <t>LUCIENE DA SILVA MOREIRA</t>
  </si>
  <si>
    <t>LUIZ EDUARDO MADRUGA FERREIRA LIMA</t>
  </si>
  <si>
    <t>MANOEL ALVES DE OLIVEIRA</t>
  </si>
  <si>
    <t>MARCO AURÉLIO DE SOUZA TOLEDO</t>
  </si>
  <si>
    <t>MARCONE OLIVEIRA DE SOUZA</t>
  </si>
  <si>
    <t>MARCOS BELO DE SOUZA</t>
  </si>
  <si>
    <t>MARIA ELISABETE VILA NOVA</t>
  </si>
  <si>
    <t>Contador</t>
  </si>
  <si>
    <t>MARIA INÊZ DAMASCENO MAFRA CAJÚ</t>
  </si>
  <si>
    <t>MARIA JOSÉ ALMEIDA DA SILVA</t>
  </si>
  <si>
    <t>MARIA NUNES DA SILVA</t>
  </si>
  <si>
    <t>MARIA ODACI SILVA DE MELO</t>
  </si>
  <si>
    <t>MARIA SINEIDE LACERDA DE CALDAS</t>
  </si>
  <si>
    <t>MATILDE CRISTINA DE LIMA COELHO SÁTIRO</t>
  </si>
  <si>
    <t>MAVINA DUTRA DO NASCIMENTO</t>
  </si>
  <si>
    <t>MAX MACIEL MARINHO</t>
  </si>
  <si>
    <t>MIKAELA FERNANDES DE SOUZA GOMES</t>
  </si>
  <si>
    <t>NATHAN TARGINO MOREIRA RODRIGUES</t>
  </si>
  <si>
    <t>Tecnologo Diversas Modalidades</t>
  </si>
  <si>
    <t>OSMAR DE MORAIS BARBOZA</t>
  </si>
  <si>
    <t>PAULO LAÉRCIO VIEIRA JUNIOR</t>
  </si>
  <si>
    <t>PEDRO FERREIRA DA SILVA</t>
  </si>
  <si>
    <t>RAIMUNDO NONATO LOPES DE SOUSA</t>
  </si>
  <si>
    <t>RENATA MARIA ALVES CAVALCANTE</t>
  </si>
  <si>
    <t>RICANDA COSTA DE ALMEIDA</t>
  </si>
  <si>
    <t>RODRIGO LUNA BRONZEADO MACHADO</t>
  </si>
  <si>
    <t>RONALDO VITÓRIO RODRIGUES</t>
  </si>
  <si>
    <t>RUTTYCHELLY DO AMARAL FERREIRA BRITO</t>
  </si>
  <si>
    <t>SERGIO QUIRINO DE ALMEIDA</t>
  </si>
  <si>
    <t>SEVERINA MARIA SANTANA DE SOUZA</t>
  </si>
  <si>
    <t>SEVERINO DOS RAMOS LOPES DA SILVA</t>
  </si>
  <si>
    <t>SÔNIA RODRIGUES PESSOA</t>
  </si>
  <si>
    <t>STÊNIO MEDEIROS VERAS</t>
  </si>
  <si>
    <t>SUZANA BARBOSA CAVALCANTE</t>
  </si>
  <si>
    <t>TACIANA DURÉ BARRETO</t>
  </si>
  <si>
    <t>TAINÁ DE FREITAS</t>
  </si>
  <si>
    <t>TATIANE PIRES CHAVES SILVA</t>
  </si>
  <si>
    <t>VALBER GALDINO BARBOSA</t>
  </si>
  <si>
    <t>VALDIR OLIVEIRA DE ARAÚJO</t>
  </si>
  <si>
    <t>VERA LÚCIA RODRIGUES DE OLIVEIRA</t>
  </si>
  <si>
    <t>VINICIUS DA COSTA MOREIRA</t>
  </si>
  <si>
    <t>Lotação</t>
  </si>
  <si>
    <t>Sede</t>
  </si>
  <si>
    <t>Campina Grande</t>
  </si>
  <si>
    <t>Souza</t>
  </si>
  <si>
    <t>Patos</t>
  </si>
  <si>
    <t>Pombal</t>
  </si>
  <si>
    <t>Itaporanga</t>
  </si>
  <si>
    <t>Guarabira</t>
  </si>
  <si>
    <t>Cajazeiras</t>
  </si>
  <si>
    <t>1/3 Férias</t>
  </si>
  <si>
    <t>Outros Descontos</t>
  </si>
  <si>
    <t>######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</si>
</sst>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5"/>
      <name val="Calibri"/>
      <family val="2"/>
      <scheme val="minor"/>
    </font>
    <font>
      <b/>
      <sz val="5"/>
      <color theme="3" tint="0.39997558519241921"/>
      <name val="Calibri"/>
      <family val="2"/>
      <scheme val="minor"/>
    </font>
    <font>
      <sz val="5"/>
      <color theme="3" tint="0.39997558519241921"/>
      <name val="Calibri"/>
      <family val="2"/>
      <scheme val="minor"/>
    </font>
    <font>
      <b/>
      <sz val="5"/>
      <color rgb="FFFF0000"/>
      <name val="Calibri"/>
      <family val="2"/>
      <scheme val="minor"/>
    </font>
    <font>
      <sz val="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8"/>
  <sheetViews>
    <sheetView tabSelected="1" zoomScale="170" zoomScaleNormal="170" workbookViewId="0">
      <pane ySplit="1" topLeftCell="A2" activePane="bottomLeft" state="frozen"/>
      <selection pane="bottomLeft" activeCell="M94" sqref="M94"/>
    </sheetView>
  </sheetViews>
  <sheetFormatPr defaultRowHeight="8.25"/>
  <cols>
    <col min="1" max="1" width="5.140625" style="4" customWidth="1"/>
    <col min="2" max="2" width="20.140625" style="3" customWidth="1"/>
    <col min="3" max="3" width="8.5703125" style="2" customWidth="1"/>
    <col min="4" max="4" width="7.5703125" style="2" customWidth="1"/>
    <col min="5" max="5" width="6.140625" style="10" customWidth="1"/>
    <col min="6" max="6" width="6.140625" style="10" hidden="1" customWidth="1"/>
    <col min="7" max="13" width="6.140625" style="10" customWidth="1"/>
    <col min="14" max="14" width="6.140625" style="11" hidden="1" customWidth="1"/>
    <col min="15" max="15" width="6.140625" style="10" hidden="1" customWidth="1"/>
    <col min="16" max="16" width="6.140625" style="11" hidden="1" customWidth="1"/>
    <col min="17" max="17" width="6.140625" style="10" hidden="1" customWidth="1"/>
    <col min="18" max="20" width="6.140625" style="11" hidden="1" customWidth="1"/>
    <col min="21" max="22" width="6.140625" style="10" hidden="1" customWidth="1"/>
    <col min="23" max="23" width="6.140625" style="11" hidden="1" customWidth="1"/>
    <col min="24" max="24" width="6.140625" style="10" hidden="1" customWidth="1"/>
    <col min="25" max="32" width="6.140625" style="11" hidden="1" customWidth="1"/>
    <col min="33" max="33" width="6.140625" style="10" hidden="1" customWidth="1"/>
    <col min="34" max="35" width="6.140625" style="11" hidden="1" customWidth="1"/>
    <col min="36" max="37" width="6.140625" style="11" customWidth="1"/>
    <col min="38" max="38" width="7.42578125" style="11" bestFit="1" customWidth="1"/>
    <col min="39" max="39" width="9.140625" style="10"/>
    <col min="40" max="16384" width="9.140625" style="1"/>
  </cols>
  <sheetData>
    <row r="1" spans="1:39" s="2" customFormat="1" ht="28.5" customHeight="1">
      <c r="A1" s="2" t="s">
        <v>0</v>
      </c>
      <c r="B1" s="2" t="s">
        <v>1</v>
      </c>
      <c r="C1" s="2" t="s">
        <v>2</v>
      </c>
      <c r="D1" s="2" t="s">
        <v>141</v>
      </c>
      <c r="E1" s="7" t="s">
        <v>3</v>
      </c>
      <c r="F1" s="7" t="s">
        <v>4</v>
      </c>
      <c r="G1" s="7" t="s">
        <v>9</v>
      </c>
      <c r="H1" s="7" t="s">
        <v>18</v>
      </c>
      <c r="I1" s="7" t="s">
        <v>150</v>
      </c>
      <c r="J1" s="7" t="s">
        <v>21</v>
      </c>
      <c r="K1" s="7" t="s">
        <v>22</v>
      </c>
      <c r="L1" s="7" t="s">
        <v>28</v>
      </c>
      <c r="M1" s="7" t="s">
        <v>29</v>
      </c>
      <c r="N1" s="8" t="s">
        <v>5</v>
      </c>
      <c r="O1" s="7" t="s">
        <v>6</v>
      </c>
      <c r="P1" s="8" t="s">
        <v>7</v>
      </c>
      <c r="Q1" s="7" t="s">
        <v>8</v>
      </c>
      <c r="R1" s="8" t="s">
        <v>10</v>
      </c>
      <c r="S1" s="8" t="s">
        <v>11</v>
      </c>
      <c r="T1" s="8" t="s">
        <v>12</v>
      </c>
      <c r="U1" s="7" t="s">
        <v>13</v>
      </c>
      <c r="V1" s="7" t="s">
        <v>14</v>
      </c>
      <c r="W1" s="8" t="s">
        <v>17</v>
      </c>
      <c r="X1" s="7" t="s">
        <v>19</v>
      </c>
      <c r="Y1" s="8" t="s">
        <v>20</v>
      </c>
      <c r="Z1" s="8" t="s">
        <v>23</v>
      </c>
      <c r="AA1" s="8" t="s">
        <v>24</v>
      </c>
      <c r="AB1" s="8" t="s">
        <v>25</v>
      </c>
      <c r="AC1" s="8" t="s">
        <v>26</v>
      </c>
      <c r="AD1" s="8" t="s">
        <v>27</v>
      </c>
      <c r="AE1" s="8" t="s">
        <v>30</v>
      </c>
      <c r="AF1" s="8" t="s">
        <v>31</v>
      </c>
      <c r="AG1" s="7" t="s">
        <v>32</v>
      </c>
      <c r="AH1" s="8" t="s">
        <v>33</v>
      </c>
      <c r="AI1" s="8" t="s">
        <v>34</v>
      </c>
      <c r="AJ1" s="8" t="s">
        <v>15</v>
      </c>
      <c r="AK1" s="8" t="s">
        <v>16</v>
      </c>
      <c r="AL1" s="8" t="s">
        <v>151</v>
      </c>
      <c r="AM1" s="7" t="s">
        <v>35</v>
      </c>
    </row>
    <row r="2" spans="1:39" ht="16.5" customHeight="1">
      <c r="A2" s="4">
        <v>159</v>
      </c>
      <c r="B2" s="3" t="s">
        <v>36</v>
      </c>
      <c r="C2" s="2" t="s">
        <v>37</v>
      </c>
      <c r="D2" s="5" t="s">
        <v>142</v>
      </c>
      <c r="E2" s="10">
        <v>2499.12</v>
      </c>
      <c r="G2" s="10">
        <v>1199.58</v>
      </c>
      <c r="J2" s="10">
        <f>(99.96+V2)</f>
        <v>124.94999999999999</v>
      </c>
      <c r="K2" s="10">
        <v>600</v>
      </c>
      <c r="L2" s="10">
        <v>835</v>
      </c>
      <c r="P2" s="11">
        <v>-2.5</v>
      </c>
      <c r="S2" s="11">
        <v>-631.97</v>
      </c>
      <c r="V2" s="10">
        <v>24.99</v>
      </c>
      <c r="W2" s="11">
        <v>-30.8</v>
      </c>
      <c r="AA2" s="11">
        <v>-150.02000000000001</v>
      </c>
      <c r="AB2" s="11">
        <v>-217.1</v>
      </c>
      <c r="AJ2" s="11">
        <v>-512.45000000000005</v>
      </c>
      <c r="AK2" s="11">
        <v>-254.11</v>
      </c>
      <c r="AL2" s="9">
        <f>SUM(AB2,AA2,W2,S2,P2)</f>
        <v>-1032.3900000000001</v>
      </c>
      <c r="AM2" s="10">
        <v>3459.7</v>
      </c>
    </row>
    <row r="3" spans="1:39" ht="16.5" customHeight="1">
      <c r="A3" s="4">
        <v>90</v>
      </c>
      <c r="B3" s="3" t="s">
        <v>38</v>
      </c>
      <c r="C3" s="2" t="s">
        <v>39</v>
      </c>
      <c r="D3" s="5" t="s">
        <v>142</v>
      </c>
      <c r="E3" s="10">
        <f>(1836.85+U3)</f>
        <v>2755.2799999999997</v>
      </c>
      <c r="G3" s="10">
        <v>1818.48</v>
      </c>
      <c r="K3" s="10">
        <v>600</v>
      </c>
      <c r="L3" s="10">
        <v>730.17</v>
      </c>
      <c r="P3" s="11">
        <v>-2.76</v>
      </c>
      <c r="S3" s="11">
        <v>-1094.58</v>
      </c>
      <c r="U3" s="10">
        <v>918.43</v>
      </c>
      <c r="AE3" s="11">
        <v>-272.7</v>
      </c>
      <c r="AJ3" s="11">
        <v>-583.42999999999995</v>
      </c>
      <c r="AK3" s="11">
        <v>-340.67</v>
      </c>
      <c r="AL3" s="11">
        <f>SUM(AE3,S3,P3)</f>
        <v>-1370.04</v>
      </c>
      <c r="AM3" s="10">
        <v>3609.79</v>
      </c>
    </row>
    <row r="4" spans="1:39" ht="16.5" customHeight="1">
      <c r="A4" s="4">
        <v>236</v>
      </c>
      <c r="B4" s="3" t="s">
        <v>40</v>
      </c>
      <c r="C4" s="2" t="s">
        <v>41</v>
      </c>
      <c r="D4" s="5" t="s">
        <v>142</v>
      </c>
      <c r="E4" s="10">
        <v>1774.18</v>
      </c>
      <c r="G4" s="10">
        <v>248.39</v>
      </c>
      <c r="K4" s="10">
        <v>600</v>
      </c>
      <c r="P4" s="11">
        <v>-1.77</v>
      </c>
      <c r="S4" s="11">
        <v>-462.61</v>
      </c>
      <c r="Z4" s="11">
        <v>-29.99</v>
      </c>
      <c r="AA4" s="11">
        <v>-100</v>
      </c>
      <c r="AC4" s="11">
        <v>-332.61</v>
      </c>
      <c r="AJ4" s="11">
        <v>-182.03</v>
      </c>
      <c r="AL4" s="11">
        <f>SUM(AC4,AA4,Z4,S4,P4)</f>
        <v>-926.98</v>
      </c>
      <c r="AM4" s="10">
        <v>1513.56</v>
      </c>
    </row>
    <row r="5" spans="1:39" ht="16.5" customHeight="1">
      <c r="A5" s="4">
        <v>251</v>
      </c>
      <c r="B5" s="3" t="s">
        <v>42</v>
      </c>
      <c r="C5" s="2" t="s">
        <v>41</v>
      </c>
      <c r="D5" s="5" t="s">
        <v>142</v>
      </c>
      <c r="E5" s="10">
        <v>1774.18</v>
      </c>
      <c r="G5" s="10">
        <v>212.9</v>
      </c>
      <c r="K5" s="10">
        <v>600</v>
      </c>
      <c r="P5" s="11">
        <v>-1.77</v>
      </c>
      <c r="AJ5" s="11">
        <v>-178.83</v>
      </c>
      <c r="AL5" s="11">
        <f>SUM(P5)</f>
        <v>-1.77</v>
      </c>
      <c r="AM5" s="10">
        <v>2406.48</v>
      </c>
    </row>
    <row r="6" spans="1:39" ht="16.5" customHeight="1">
      <c r="A6" s="4">
        <v>249</v>
      </c>
      <c r="B6" s="3" t="s">
        <v>43</v>
      </c>
      <c r="C6" s="2" t="s">
        <v>41</v>
      </c>
      <c r="D6" s="5" t="s">
        <v>143</v>
      </c>
      <c r="E6" s="10">
        <v>1774.18</v>
      </c>
      <c r="G6" s="10">
        <v>212.9</v>
      </c>
      <c r="K6" s="10">
        <v>600</v>
      </c>
      <c r="AC6" s="11">
        <v>-544.80999999999995</v>
      </c>
      <c r="AJ6" s="11">
        <v>-178.83</v>
      </c>
      <c r="AL6" s="11">
        <f>SUM(AC6)</f>
        <v>-544.80999999999995</v>
      </c>
      <c r="AM6" s="10">
        <v>1863.44</v>
      </c>
    </row>
    <row r="7" spans="1:39" ht="16.5" customHeight="1">
      <c r="A7" s="4">
        <v>234</v>
      </c>
      <c r="B7" s="3" t="s">
        <v>44</v>
      </c>
      <c r="C7" s="2" t="s">
        <v>45</v>
      </c>
      <c r="D7" s="5" t="s">
        <v>144</v>
      </c>
      <c r="E7" s="10">
        <v>3324.18</v>
      </c>
      <c r="G7" s="10">
        <v>465.39</v>
      </c>
      <c r="K7" s="10">
        <v>600</v>
      </c>
      <c r="S7" s="11">
        <v>-836.63</v>
      </c>
      <c r="AJ7" s="11">
        <v>-416.85</v>
      </c>
      <c r="AK7" s="11">
        <v>-67.5</v>
      </c>
      <c r="AL7" s="11">
        <f>SUM(S7)</f>
        <v>-836.63</v>
      </c>
      <c r="AM7" s="10">
        <v>3068.59</v>
      </c>
    </row>
    <row r="8" spans="1:39" ht="16.5" customHeight="1">
      <c r="A8" s="4">
        <v>230</v>
      </c>
      <c r="B8" s="3" t="s">
        <v>46</v>
      </c>
      <c r="C8" s="2" t="s">
        <v>45</v>
      </c>
      <c r="D8" s="5" t="s">
        <v>142</v>
      </c>
      <c r="E8" s="10">
        <v>3324.18</v>
      </c>
      <c r="G8" s="10">
        <v>465.39</v>
      </c>
      <c r="K8" s="10">
        <v>600</v>
      </c>
      <c r="P8" s="11">
        <v>-3.32</v>
      </c>
      <c r="AJ8" s="11">
        <v>-416.85</v>
      </c>
      <c r="AK8" s="11">
        <v>-151.11000000000001</v>
      </c>
      <c r="AL8" s="11">
        <f>SUM(P8)</f>
        <v>-3.32</v>
      </c>
      <c r="AM8" s="10">
        <v>3818.29</v>
      </c>
    </row>
    <row r="9" spans="1:39" ht="16.5" customHeight="1">
      <c r="A9" s="4">
        <v>151</v>
      </c>
      <c r="B9" s="3" t="s">
        <v>47</v>
      </c>
      <c r="C9" s="2" t="s">
        <v>48</v>
      </c>
      <c r="D9" s="5" t="s">
        <v>142</v>
      </c>
      <c r="E9" s="10">
        <v>2624.07</v>
      </c>
      <c r="G9" s="10">
        <v>1312.04</v>
      </c>
      <c r="K9" s="10">
        <v>600</v>
      </c>
      <c r="L9" s="10">
        <v>855.68</v>
      </c>
      <c r="R9" s="11">
        <v>-26.24</v>
      </c>
      <c r="W9" s="11">
        <v>-15.4</v>
      </c>
      <c r="AJ9" s="11">
        <v>-527.09</v>
      </c>
      <c r="AK9" s="11">
        <v>-280.77</v>
      </c>
      <c r="AL9" s="11">
        <f>SUM(W9,R9)</f>
        <v>-41.64</v>
      </c>
      <c r="AM9" s="10">
        <v>4542.29</v>
      </c>
    </row>
    <row r="10" spans="1:39" ht="16.5" customHeight="1">
      <c r="A10" s="4">
        <v>101</v>
      </c>
      <c r="B10" s="3" t="s">
        <v>49</v>
      </c>
      <c r="C10" s="2" t="s">
        <v>50</v>
      </c>
      <c r="D10" s="5" t="s">
        <v>142</v>
      </c>
      <c r="E10" s="10">
        <f>(2317.82+U10)</f>
        <v>2483.38</v>
      </c>
      <c r="G10" s="10">
        <v>1589.36</v>
      </c>
      <c r="K10" s="10">
        <v>600</v>
      </c>
      <c r="P10" s="11">
        <v>-2.48</v>
      </c>
      <c r="S10" s="11">
        <v>-55.54</v>
      </c>
      <c r="U10" s="10">
        <v>165.56</v>
      </c>
      <c r="W10" s="11">
        <v>-30.8</v>
      </c>
      <c r="Z10" s="11">
        <v>-109.2</v>
      </c>
      <c r="AA10" s="11">
        <v>-282.11</v>
      </c>
      <c r="AC10" s="11">
        <v>-698.87</v>
      </c>
      <c r="AD10" s="11">
        <v>-240.25</v>
      </c>
      <c r="AE10" s="11">
        <v>-54.54</v>
      </c>
      <c r="AJ10" s="11">
        <v>-448</v>
      </c>
      <c r="AK10" s="11">
        <v>-188.91</v>
      </c>
      <c r="AL10" s="11">
        <f>SUM(AE10,AD10,AC10,AA10,Z10,W10,S10,P10)</f>
        <v>-1473.79</v>
      </c>
      <c r="AM10" s="10">
        <v>2562.04</v>
      </c>
    </row>
    <row r="11" spans="1:39" ht="16.5" customHeight="1">
      <c r="A11" s="4">
        <v>192</v>
      </c>
      <c r="B11" s="3" t="s">
        <v>51</v>
      </c>
      <c r="C11" s="2" t="s">
        <v>37</v>
      </c>
      <c r="D11" s="5" t="s">
        <v>142</v>
      </c>
      <c r="E11" s="10">
        <v>2266.7800000000002</v>
      </c>
      <c r="G11" s="10">
        <v>498.69</v>
      </c>
      <c r="K11" s="10">
        <v>600</v>
      </c>
      <c r="L11" s="10">
        <v>806.11</v>
      </c>
      <c r="M11" s="10">
        <v>938.66</v>
      </c>
      <c r="AJ11" s="11">
        <v>-496.12</v>
      </c>
      <c r="AK11" s="11">
        <v>-267.05</v>
      </c>
      <c r="AL11" s="11">
        <f>SUM(AB11)</f>
        <v>0</v>
      </c>
      <c r="AM11" s="10">
        <v>4347.07</v>
      </c>
    </row>
    <row r="12" spans="1:39" ht="16.5" customHeight="1">
      <c r="A12" s="4">
        <v>227</v>
      </c>
      <c r="B12" s="3" t="s">
        <v>52</v>
      </c>
      <c r="C12" s="2" t="s">
        <v>37</v>
      </c>
      <c r="D12" s="5" t="s">
        <v>144</v>
      </c>
      <c r="E12" s="10">
        <v>215.88</v>
      </c>
      <c r="G12" s="10">
        <v>34.54</v>
      </c>
      <c r="H12" s="10">
        <f>(2885.04+AG12)</f>
        <v>3292.16</v>
      </c>
      <c r="I12" s="10">
        <v>961.68</v>
      </c>
      <c r="K12" s="10">
        <v>600</v>
      </c>
      <c r="L12" s="10">
        <v>30</v>
      </c>
      <c r="M12" s="10">
        <v>40.14</v>
      </c>
      <c r="N12" s="11">
        <v>-2838.97</v>
      </c>
      <c r="R12" s="11">
        <v>-2.16</v>
      </c>
      <c r="AC12" s="11">
        <v>-445.6</v>
      </c>
      <c r="AF12" s="11">
        <v>-407.12</v>
      </c>
      <c r="AG12" s="10">
        <v>407.12</v>
      </c>
      <c r="AJ12" s="11">
        <v>-458.4</v>
      </c>
      <c r="AK12" s="11">
        <v>-130.47999999999999</v>
      </c>
      <c r="AL12" s="11">
        <f>SUM(AF12,AC12,R12,N12)</f>
        <v>-3693.85</v>
      </c>
      <c r="AM12" s="10">
        <v>891.67</v>
      </c>
    </row>
    <row r="13" spans="1:39" ht="16.5" customHeight="1">
      <c r="A13" s="4">
        <v>95</v>
      </c>
      <c r="B13" s="3" t="s">
        <v>53</v>
      </c>
      <c r="C13" s="2" t="s">
        <v>50</v>
      </c>
      <c r="D13" s="5" t="s">
        <v>142</v>
      </c>
      <c r="E13" s="10">
        <v>2483.38</v>
      </c>
      <c r="G13" s="10">
        <v>1589.36</v>
      </c>
      <c r="K13" s="10">
        <v>600</v>
      </c>
      <c r="P13" s="11">
        <v>-2.48</v>
      </c>
      <c r="R13" s="11">
        <v>-24.83</v>
      </c>
      <c r="S13" s="11">
        <v>-120.12</v>
      </c>
      <c r="W13" s="11">
        <v>-30.8</v>
      </c>
      <c r="AJ13" s="11">
        <v>-448</v>
      </c>
      <c r="AK13" s="11">
        <v>-188.91</v>
      </c>
      <c r="AL13" s="11">
        <f>SUM(W13,S13,R13,P13)</f>
        <v>-178.23</v>
      </c>
      <c r="AM13" s="10">
        <v>3857.6</v>
      </c>
    </row>
    <row r="14" spans="1:39" ht="16.5" customHeight="1">
      <c r="A14" s="4">
        <v>233</v>
      </c>
      <c r="B14" s="3" t="s">
        <v>54</v>
      </c>
      <c r="C14" s="2" t="s">
        <v>55</v>
      </c>
      <c r="D14" s="5" t="s">
        <v>142</v>
      </c>
      <c r="E14" s="10">
        <v>1314.2</v>
      </c>
      <c r="G14" s="10">
        <v>183.99</v>
      </c>
      <c r="K14" s="10">
        <v>600</v>
      </c>
      <c r="P14" s="11">
        <v>-1.31</v>
      </c>
      <c r="R14" s="11">
        <v>-13.14</v>
      </c>
      <c r="W14" s="11">
        <v>-30.8</v>
      </c>
      <c r="AD14" s="11">
        <v>-233.16</v>
      </c>
      <c r="AJ14" s="11">
        <v>-119.85</v>
      </c>
      <c r="AL14" s="11">
        <f>SUM(AD14,W14,R14,P14)</f>
        <v>-278.40999999999997</v>
      </c>
      <c r="AM14" s="10">
        <v>1699.93</v>
      </c>
    </row>
    <row r="15" spans="1:39" ht="16.5" customHeight="1">
      <c r="A15" s="4">
        <v>237</v>
      </c>
      <c r="B15" s="3" t="s">
        <v>56</v>
      </c>
      <c r="C15" s="2" t="s">
        <v>57</v>
      </c>
      <c r="D15" s="5" t="s">
        <v>142</v>
      </c>
      <c r="E15" s="10">
        <f>(2111.3+U15)</f>
        <v>2345.8900000000003</v>
      </c>
      <c r="G15" s="10">
        <v>328.42</v>
      </c>
      <c r="K15" s="10">
        <v>600</v>
      </c>
      <c r="P15" s="11">
        <v>-2.35</v>
      </c>
      <c r="U15" s="10">
        <v>234.59</v>
      </c>
      <c r="AC15" s="11">
        <v>-576.29999999999995</v>
      </c>
      <c r="AE15" s="11">
        <v>-81.81</v>
      </c>
      <c r="AJ15" s="11">
        <v>-240.68</v>
      </c>
      <c r="AK15" s="11">
        <v>-25.5</v>
      </c>
      <c r="AL15" s="11">
        <f>SUM(AE15,AC15,P15)</f>
        <v>-660.45999999999992</v>
      </c>
      <c r="AM15" s="10">
        <v>2347.67</v>
      </c>
    </row>
    <row r="16" spans="1:39" ht="16.5" customHeight="1">
      <c r="A16" s="4">
        <v>169</v>
      </c>
      <c r="B16" s="3" t="s">
        <v>58</v>
      </c>
      <c r="C16" s="2" t="s">
        <v>48</v>
      </c>
      <c r="D16" s="5" t="s">
        <v>142</v>
      </c>
      <c r="E16" s="10">
        <v>2499.12</v>
      </c>
      <c r="G16" s="10">
        <v>1149.5999999999999</v>
      </c>
      <c r="K16" s="10">
        <v>600</v>
      </c>
      <c r="L16" s="10">
        <v>855.68</v>
      </c>
      <c r="R16" s="11">
        <v>-24.99</v>
      </c>
      <c r="S16" s="11">
        <v>-120.12</v>
      </c>
      <c r="AD16" s="11">
        <v>-1347.07</v>
      </c>
      <c r="AJ16" s="11">
        <v>-495.48</v>
      </c>
      <c r="AK16" s="11">
        <v>-265.88</v>
      </c>
      <c r="AL16" s="11">
        <f>SUM(AD16,S16,R16)</f>
        <v>-1492.18</v>
      </c>
      <c r="AM16" s="10">
        <v>2850.86</v>
      </c>
    </row>
    <row r="17" spans="1:39" ht="16.5" customHeight="1">
      <c r="A17" s="4">
        <v>155</v>
      </c>
      <c r="B17" s="3" t="s">
        <v>59</v>
      </c>
      <c r="C17" s="2" t="s">
        <v>60</v>
      </c>
      <c r="D17" s="5" t="s">
        <v>142</v>
      </c>
      <c r="E17" s="10">
        <v>9169.2900000000009</v>
      </c>
      <c r="G17" s="10">
        <v>4401.26</v>
      </c>
      <c r="K17" s="10">
        <v>600</v>
      </c>
      <c r="L17" s="10">
        <v>300</v>
      </c>
      <c r="M17" s="10">
        <v>1004.69</v>
      </c>
      <c r="S17" s="11">
        <v>-1141</v>
      </c>
      <c r="AJ17" s="11">
        <v>-642.33000000000004</v>
      </c>
      <c r="AK17" s="11">
        <v>-3044.69</v>
      </c>
      <c r="AL17" s="11">
        <f>SUM(S17)</f>
        <v>-1141</v>
      </c>
      <c r="AM17" s="10">
        <v>10647.22</v>
      </c>
    </row>
    <row r="18" spans="1:39" ht="16.5" customHeight="1">
      <c r="A18" s="4">
        <v>23</v>
      </c>
      <c r="B18" s="3" t="s">
        <v>61</v>
      </c>
      <c r="C18" s="2" t="s">
        <v>62</v>
      </c>
      <c r="D18" s="5" t="s">
        <v>145</v>
      </c>
      <c r="E18" s="10">
        <v>1422.89</v>
      </c>
      <c r="G18" s="10">
        <v>1166.77</v>
      </c>
      <c r="K18" s="10">
        <v>600</v>
      </c>
      <c r="AD18" s="11">
        <v>-696.63</v>
      </c>
      <c r="AJ18" s="11">
        <v>-233.06</v>
      </c>
      <c r="AK18" s="11">
        <v>-5.51</v>
      </c>
      <c r="AL18" s="11">
        <f>SUM(AD18)</f>
        <v>-696.63</v>
      </c>
      <c r="AM18" s="10">
        <v>2254.46</v>
      </c>
    </row>
    <row r="19" spans="1:39" ht="16.5" customHeight="1">
      <c r="A19" s="4">
        <v>145</v>
      </c>
      <c r="B19" s="3" t="s">
        <v>63</v>
      </c>
      <c r="C19" s="2" t="s">
        <v>62</v>
      </c>
      <c r="D19" s="5" t="s">
        <v>142</v>
      </c>
      <c r="E19" s="10">
        <v>1355.13</v>
      </c>
      <c r="G19" s="10">
        <v>704.67</v>
      </c>
      <c r="K19" s="10">
        <v>600</v>
      </c>
      <c r="P19" s="11">
        <v>-1.36</v>
      </c>
      <c r="AD19" s="11">
        <v>-367.9</v>
      </c>
      <c r="AJ19" s="11">
        <v>-185.38</v>
      </c>
      <c r="AL19" s="11">
        <f>SUM(AD19,P19)</f>
        <v>-369.26</v>
      </c>
      <c r="AM19" s="10">
        <v>2105.16</v>
      </c>
    </row>
    <row r="20" spans="1:39" ht="16.5" customHeight="1">
      <c r="A20" s="4">
        <v>104</v>
      </c>
      <c r="B20" s="3" t="s">
        <v>64</v>
      </c>
      <c r="C20" s="2" t="s">
        <v>48</v>
      </c>
      <c r="D20" s="5" t="s">
        <v>142</v>
      </c>
      <c r="E20" s="10">
        <v>2755.28</v>
      </c>
      <c r="G20" s="10">
        <v>1708.27</v>
      </c>
      <c r="K20" s="10">
        <v>600</v>
      </c>
      <c r="L20" s="10">
        <v>1655.68</v>
      </c>
      <c r="M20" s="10">
        <v>765.05</v>
      </c>
      <c r="R20" s="11">
        <v>-27.55</v>
      </c>
      <c r="S20" s="11">
        <v>-2066.2199999999998</v>
      </c>
      <c r="AJ20" s="11">
        <v>-642.33000000000004</v>
      </c>
      <c r="AK20" s="11">
        <v>-795.04</v>
      </c>
      <c r="AL20" s="11">
        <f>SUM(S20,R20)</f>
        <v>-2093.77</v>
      </c>
      <c r="AM20" s="10">
        <v>3953.14</v>
      </c>
    </row>
    <row r="21" spans="1:39" ht="16.5" customHeight="1">
      <c r="A21" s="4">
        <v>105</v>
      </c>
      <c r="B21" s="3" t="s">
        <v>65</v>
      </c>
      <c r="C21" s="2" t="s">
        <v>62</v>
      </c>
      <c r="D21" s="5" t="s">
        <v>143</v>
      </c>
      <c r="E21" s="10">
        <v>142.29</v>
      </c>
      <c r="G21" s="10">
        <v>88.22</v>
      </c>
      <c r="H21" s="10">
        <v>2074.5700000000002</v>
      </c>
      <c r="I21" s="10">
        <v>691.52</v>
      </c>
      <c r="K21" s="10">
        <v>600</v>
      </c>
      <c r="N21" s="11">
        <v>-2394.11</v>
      </c>
      <c r="P21" s="11">
        <v>-0.14000000000000001</v>
      </c>
      <c r="AJ21" s="11">
        <v>-329.62</v>
      </c>
      <c r="AK21" s="11">
        <v>-33.909999999999997</v>
      </c>
      <c r="AL21" s="11">
        <f>SUM(P21,N21)</f>
        <v>-2394.25</v>
      </c>
      <c r="AM21" s="10">
        <v>838.82</v>
      </c>
    </row>
    <row r="22" spans="1:39" ht="16.5" customHeight="1">
      <c r="A22" s="4">
        <v>210</v>
      </c>
      <c r="B22" s="3" t="s">
        <v>66</v>
      </c>
      <c r="C22" s="2" t="s">
        <v>48</v>
      </c>
      <c r="D22" s="5" t="s">
        <v>146</v>
      </c>
      <c r="E22" s="10">
        <v>2266.77</v>
      </c>
      <c r="G22" s="10">
        <v>453.35</v>
      </c>
      <c r="K22" s="10">
        <v>600</v>
      </c>
      <c r="L22" s="10">
        <v>506.11</v>
      </c>
      <c r="W22" s="11">
        <v>-15.4</v>
      </c>
      <c r="AJ22" s="11">
        <v>-354.88</v>
      </c>
      <c r="AK22" s="11">
        <v>-58.33</v>
      </c>
      <c r="AL22" s="11">
        <f>SUM(W22)</f>
        <v>-15.4</v>
      </c>
      <c r="AM22" s="10">
        <v>3397.62</v>
      </c>
    </row>
    <row r="23" spans="1:39" ht="16.5" customHeight="1">
      <c r="A23" s="4">
        <v>216</v>
      </c>
      <c r="B23" s="3" t="s">
        <v>67</v>
      </c>
      <c r="C23" s="2" t="s">
        <v>37</v>
      </c>
      <c r="D23" s="5" t="s">
        <v>143</v>
      </c>
      <c r="E23" s="10">
        <v>2158.83</v>
      </c>
      <c r="G23" s="10">
        <v>388.59</v>
      </c>
      <c r="K23" s="10">
        <v>600</v>
      </c>
      <c r="L23" s="10">
        <v>300</v>
      </c>
      <c r="P23" s="11">
        <v>-2.16</v>
      </c>
      <c r="AC23" s="11">
        <v>-634.41999999999996</v>
      </c>
      <c r="AJ23" s="11">
        <v>-256.26</v>
      </c>
      <c r="AK23" s="11">
        <v>-51.54</v>
      </c>
      <c r="AL23" s="11">
        <f>SUM(AC23,P23)</f>
        <v>-636.57999999999993</v>
      </c>
      <c r="AM23" s="10">
        <v>2503.04</v>
      </c>
    </row>
    <row r="24" spans="1:39" ht="16.5" customHeight="1">
      <c r="A24" s="4">
        <v>231</v>
      </c>
      <c r="B24" s="3" t="s">
        <v>68</v>
      </c>
      <c r="C24" s="2" t="s">
        <v>69</v>
      </c>
      <c r="D24" s="5" t="s">
        <v>142</v>
      </c>
      <c r="E24" s="10">
        <v>1055.29</v>
      </c>
      <c r="G24" s="10">
        <v>147.74</v>
      </c>
      <c r="K24" s="10">
        <v>600</v>
      </c>
      <c r="P24" s="11">
        <v>-1.06</v>
      </c>
      <c r="W24" s="11">
        <v>-46.2</v>
      </c>
      <c r="Z24" s="11">
        <v>-330.73</v>
      </c>
      <c r="AJ24" s="11">
        <v>-96.24</v>
      </c>
      <c r="AL24" s="11">
        <f>SUM(Z24,W24,P24)</f>
        <v>-377.99</v>
      </c>
      <c r="AM24" s="10">
        <v>1328.8</v>
      </c>
    </row>
    <row r="25" spans="1:39" ht="16.5" customHeight="1">
      <c r="A25" s="4">
        <v>222</v>
      </c>
      <c r="B25" s="3" t="s">
        <v>70</v>
      </c>
      <c r="C25" s="2" t="s">
        <v>71</v>
      </c>
      <c r="D25" s="5" t="s">
        <v>142</v>
      </c>
      <c r="E25" s="10">
        <v>4709.25</v>
      </c>
      <c r="G25" s="10">
        <v>753.48</v>
      </c>
      <c r="K25" s="10">
        <v>600</v>
      </c>
      <c r="P25" s="11">
        <v>-4.71</v>
      </c>
      <c r="S25" s="11">
        <v>-374.02</v>
      </c>
      <c r="W25" s="11">
        <v>-15.4</v>
      </c>
      <c r="AD25" s="11">
        <v>-1402.32</v>
      </c>
      <c r="AJ25" s="11">
        <v>-600.9</v>
      </c>
      <c r="AK25" s="11">
        <v>-415.51</v>
      </c>
      <c r="AL25" s="11">
        <f>SUM(AD25,W25,S25,P25)</f>
        <v>-1796.45</v>
      </c>
      <c r="AM25" s="10">
        <v>3249.87</v>
      </c>
    </row>
    <row r="26" spans="1:39" ht="16.5" customHeight="1">
      <c r="A26" s="4">
        <v>225</v>
      </c>
      <c r="B26" s="3" t="s">
        <v>72</v>
      </c>
      <c r="C26" s="2" t="s">
        <v>48</v>
      </c>
      <c r="D26" s="5" t="s">
        <v>142</v>
      </c>
      <c r="E26" s="10">
        <v>2158.83</v>
      </c>
      <c r="G26" s="10">
        <v>345.41</v>
      </c>
      <c r="K26" s="10">
        <v>600</v>
      </c>
      <c r="L26" s="10">
        <v>806.11</v>
      </c>
      <c r="M26" s="10">
        <f>(765.05+Q26)</f>
        <v>1165.05</v>
      </c>
      <c r="Q26" s="10">
        <v>400</v>
      </c>
      <c r="AD26" s="11">
        <v>-628.44000000000005</v>
      </c>
      <c r="AJ26" s="11">
        <v>-492.29</v>
      </c>
      <c r="AK26" s="11">
        <v>-217.41</v>
      </c>
      <c r="AL26" s="11">
        <f>SUM(AD26)</f>
        <v>-628.44000000000005</v>
      </c>
      <c r="AM26" s="10">
        <v>3737.26</v>
      </c>
    </row>
    <row r="27" spans="1:39" ht="16.5" customHeight="1">
      <c r="A27" s="4">
        <v>207</v>
      </c>
      <c r="B27" s="3" t="s">
        <v>73</v>
      </c>
      <c r="C27" s="2" t="s">
        <v>74</v>
      </c>
      <c r="D27" s="5" t="s">
        <v>147</v>
      </c>
      <c r="E27" s="10">
        <v>2043.09</v>
      </c>
      <c r="G27" s="10">
        <v>449.48</v>
      </c>
      <c r="K27" s="10">
        <v>600</v>
      </c>
      <c r="L27" s="10">
        <v>506.11</v>
      </c>
      <c r="R27" s="11">
        <v>-20.43</v>
      </c>
      <c r="W27" s="11">
        <v>-15.4</v>
      </c>
      <c r="AD27" s="11">
        <v>-913.6</v>
      </c>
      <c r="AJ27" s="11">
        <v>-329.85</v>
      </c>
      <c r="AK27" s="11">
        <v>-57.36</v>
      </c>
      <c r="AL27" s="11">
        <f>SUM(AD27,W27,R27)</f>
        <v>-949.43</v>
      </c>
      <c r="AM27" s="10">
        <v>2262.04</v>
      </c>
    </row>
    <row r="28" spans="1:39" ht="16.5" customHeight="1">
      <c r="A28" s="4">
        <v>201</v>
      </c>
      <c r="B28" s="3" t="s">
        <v>75</v>
      </c>
      <c r="C28" s="2" t="s">
        <v>76</v>
      </c>
      <c r="D28" s="5" t="s">
        <v>142</v>
      </c>
      <c r="E28" s="10">
        <v>1384.77</v>
      </c>
      <c r="G28" s="10">
        <v>304.64999999999998</v>
      </c>
      <c r="K28" s="10">
        <v>600</v>
      </c>
      <c r="R28" s="11">
        <v>-13.85</v>
      </c>
      <c r="W28" s="11">
        <v>-15.4</v>
      </c>
      <c r="Z28" s="11">
        <v>-63.16</v>
      </c>
      <c r="AJ28" s="11">
        <v>-135.15</v>
      </c>
      <c r="AL28" s="11">
        <f>SUM(Z28,W28,R28)</f>
        <v>-92.41</v>
      </c>
      <c r="AM28" s="10">
        <v>2061.86</v>
      </c>
    </row>
    <row r="29" spans="1:39" ht="16.5" customHeight="1">
      <c r="A29" s="4">
        <v>259</v>
      </c>
      <c r="B29" s="3" t="s">
        <v>77</v>
      </c>
      <c r="C29" s="2" t="s">
        <v>55</v>
      </c>
      <c r="D29" s="5" t="s">
        <v>143</v>
      </c>
      <c r="E29" s="10">
        <v>1314.2</v>
      </c>
      <c r="G29" s="10">
        <v>105.14</v>
      </c>
      <c r="K29" s="10">
        <v>600</v>
      </c>
      <c r="P29" s="11">
        <v>-1.31</v>
      </c>
      <c r="AJ29" s="11">
        <v>-113.54</v>
      </c>
      <c r="AL29" s="11">
        <f>SUM(P29)</f>
        <v>-1.31</v>
      </c>
      <c r="AM29" s="10">
        <v>1904.49</v>
      </c>
    </row>
    <row r="30" spans="1:39" ht="16.5" customHeight="1">
      <c r="A30" s="4">
        <v>250</v>
      </c>
      <c r="B30" s="3" t="s">
        <v>78</v>
      </c>
      <c r="C30" s="2" t="s">
        <v>57</v>
      </c>
      <c r="D30" s="5" t="s">
        <v>142</v>
      </c>
      <c r="E30" s="10">
        <v>2345.89</v>
      </c>
      <c r="G30" s="10">
        <v>140.75</v>
      </c>
      <c r="K30" s="10">
        <v>600</v>
      </c>
      <c r="AD30" s="11">
        <v>-512.91999999999996</v>
      </c>
      <c r="AJ30" s="11">
        <v>-223.79</v>
      </c>
      <c r="AK30" s="11">
        <v>-26.91</v>
      </c>
      <c r="AL30" s="11">
        <f>SUM(AD30)</f>
        <v>-512.91999999999996</v>
      </c>
      <c r="AM30" s="10">
        <v>2323.02</v>
      </c>
    </row>
    <row r="31" spans="1:39" ht="16.5" customHeight="1">
      <c r="A31" s="4">
        <v>253</v>
      </c>
      <c r="B31" s="3" t="s">
        <v>79</v>
      </c>
      <c r="C31" s="2" t="s">
        <v>41</v>
      </c>
      <c r="D31" s="5" t="s">
        <v>142</v>
      </c>
      <c r="E31" s="10">
        <v>1774.18</v>
      </c>
      <c r="G31" s="10">
        <v>141.93</v>
      </c>
      <c r="K31" s="10">
        <v>600</v>
      </c>
      <c r="P31" s="11">
        <v>-1.77</v>
      </c>
      <c r="AA31" s="11">
        <v>-300</v>
      </c>
      <c r="AJ31" s="11">
        <v>-172.44</v>
      </c>
      <c r="AL31" s="11">
        <f>SUM(AA31,P31)</f>
        <v>-301.77</v>
      </c>
      <c r="AM31" s="10">
        <v>2041.9</v>
      </c>
    </row>
    <row r="32" spans="1:39" ht="16.5" customHeight="1">
      <c r="A32" s="4">
        <v>221</v>
      </c>
      <c r="B32" s="3" t="s">
        <v>80</v>
      </c>
      <c r="C32" s="2" t="s">
        <v>48</v>
      </c>
      <c r="D32" s="5" t="s">
        <v>142</v>
      </c>
      <c r="E32" s="10">
        <v>215.88</v>
      </c>
      <c r="G32" s="10">
        <v>34.54</v>
      </c>
      <c r="H32" s="10">
        <f>(2709.32+AG32)</f>
        <v>3295.2700000000004</v>
      </c>
      <c r="I32" s="10">
        <v>903.11</v>
      </c>
      <c r="K32" s="10">
        <v>600</v>
      </c>
      <c r="L32" s="10">
        <v>50.61</v>
      </c>
      <c r="N32" s="11">
        <v>-2403.9299999999998</v>
      </c>
      <c r="R32" s="11">
        <v>-2.16</v>
      </c>
      <c r="AC32" s="11">
        <v>-645.75</v>
      </c>
      <c r="AF32" s="11">
        <v>-585.95000000000005</v>
      </c>
      <c r="AG32" s="10">
        <v>585.95000000000005</v>
      </c>
      <c r="AJ32" s="11">
        <v>-430.48</v>
      </c>
      <c r="AK32" s="11">
        <v>-181.04</v>
      </c>
      <c r="AL32" s="11">
        <f>SUM(AF32,AC32,R32,N32)</f>
        <v>-3637.79</v>
      </c>
      <c r="AM32" s="10">
        <v>850.1</v>
      </c>
    </row>
    <row r="33" spans="1:39" ht="16.5" customHeight="1">
      <c r="A33" s="4">
        <v>213</v>
      </c>
      <c r="B33" s="3" t="s">
        <v>81</v>
      </c>
      <c r="C33" s="2" t="s">
        <v>37</v>
      </c>
      <c r="D33" s="5" t="s">
        <v>147</v>
      </c>
      <c r="E33" s="10">
        <v>2158.83</v>
      </c>
      <c r="G33" s="10">
        <v>388.59</v>
      </c>
      <c r="K33" s="10">
        <v>600</v>
      </c>
      <c r="M33" s="10">
        <v>401.36</v>
      </c>
      <c r="W33" s="11">
        <v>-30.8</v>
      </c>
      <c r="AJ33" s="11">
        <v>-324.36</v>
      </c>
      <c r="AK33" s="11">
        <v>-25.59</v>
      </c>
      <c r="AL33" s="11">
        <f>SUM(W33)</f>
        <v>-30.8</v>
      </c>
      <c r="AM33" s="10">
        <v>3168.03</v>
      </c>
    </row>
    <row r="34" spans="1:39" ht="16.5" customHeight="1">
      <c r="A34" s="4">
        <v>265</v>
      </c>
      <c r="B34" s="3" t="s">
        <v>82</v>
      </c>
      <c r="C34" s="2" t="s">
        <v>57</v>
      </c>
      <c r="D34" s="6" t="s">
        <v>148</v>
      </c>
      <c r="E34" s="10">
        <v>2345.89</v>
      </c>
      <c r="G34" s="10">
        <v>46.92</v>
      </c>
      <c r="K34" s="10">
        <v>600</v>
      </c>
      <c r="AJ34" s="11">
        <v>-215.35</v>
      </c>
      <c r="AK34" s="11">
        <v>-20.51</v>
      </c>
      <c r="AL34" s="11">
        <f>SUM(AA34)</f>
        <v>0</v>
      </c>
      <c r="AM34" s="10">
        <v>2756.95</v>
      </c>
    </row>
    <row r="35" spans="1:39" ht="16.5" customHeight="1">
      <c r="A35" s="4">
        <v>224</v>
      </c>
      <c r="B35" s="3" t="s">
        <v>83</v>
      </c>
      <c r="C35" s="2" t="s">
        <v>50</v>
      </c>
      <c r="D35" s="5" t="s">
        <v>146</v>
      </c>
      <c r="E35" s="10">
        <v>1945.8</v>
      </c>
      <c r="G35" s="10">
        <v>311.33</v>
      </c>
      <c r="K35" s="10">
        <v>600</v>
      </c>
      <c r="M35" s="10">
        <v>401.36</v>
      </c>
      <c r="R35" s="11">
        <v>-19.46</v>
      </c>
      <c r="AC35" s="11">
        <v>-440.18</v>
      </c>
      <c r="AD35" s="11">
        <v>-64.25</v>
      </c>
      <c r="AJ35" s="11">
        <v>-239.26</v>
      </c>
      <c r="AK35" s="11">
        <v>-24.42</v>
      </c>
      <c r="AL35" s="11">
        <f>SUM(AD35,AC35,R35)</f>
        <v>-523.89</v>
      </c>
      <c r="AM35" s="10">
        <v>2470.92</v>
      </c>
    </row>
    <row r="36" spans="1:39" ht="16.5" customHeight="1">
      <c r="A36" s="4">
        <v>243</v>
      </c>
      <c r="B36" s="3" t="s">
        <v>84</v>
      </c>
      <c r="C36" s="2" t="s">
        <v>85</v>
      </c>
      <c r="D36" s="5" t="s">
        <v>142</v>
      </c>
      <c r="E36" s="10">
        <v>3700.85</v>
      </c>
      <c r="G36" s="10">
        <v>518.12</v>
      </c>
      <c r="K36" s="10">
        <v>600</v>
      </c>
      <c r="L36" s="10">
        <v>1388.5</v>
      </c>
      <c r="M36" s="10">
        <v>1004.69</v>
      </c>
      <c r="W36" s="11">
        <v>-30.8</v>
      </c>
      <c r="AD36" s="11">
        <v>-1181.77</v>
      </c>
      <c r="AJ36" s="11">
        <v>-642.33000000000004</v>
      </c>
      <c r="AK36" s="11">
        <v>-615.92999999999995</v>
      </c>
      <c r="AL36" s="11">
        <f>SUM(AD36,W36)</f>
        <v>-1212.57</v>
      </c>
      <c r="AM36" s="10">
        <v>4741.33</v>
      </c>
    </row>
    <row r="37" spans="1:39" ht="16.5" customHeight="1">
      <c r="A37" s="4">
        <v>152</v>
      </c>
      <c r="B37" s="3" t="s">
        <v>86</v>
      </c>
      <c r="C37" s="2" t="s">
        <v>37</v>
      </c>
      <c r="D37" s="5" t="s">
        <v>142</v>
      </c>
      <c r="E37" s="10">
        <v>2624.07</v>
      </c>
      <c r="G37" s="10">
        <v>1312.04</v>
      </c>
      <c r="K37" s="10">
        <v>600</v>
      </c>
      <c r="L37" s="10">
        <v>904.27</v>
      </c>
      <c r="M37" s="10">
        <v>800</v>
      </c>
      <c r="AJ37" s="11">
        <v>-620.44000000000005</v>
      </c>
      <c r="AK37" s="11">
        <v>-511.12</v>
      </c>
      <c r="AL37" s="11">
        <f>SUM(AA37)</f>
        <v>0</v>
      </c>
      <c r="AM37" s="10">
        <v>5108.82</v>
      </c>
    </row>
    <row r="38" spans="1:39" ht="16.5" customHeight="1">
      <c r="A38" s="4">
        <v>109</v>
      </c>
      <c r="B38" s="3" t="s">
        <v>87</v>
      </c>
      <c r="C38" s="2" t="s">
        <v>88</v>
      </c>
      <c r="D38" s="5" t="s">
        <v>142</v>
      </c>
      <c r="E38" s="10">
        <v>5780.5</v>
      </c>
      <c r="G38" s="10">
        <v>3468.3</v>
      </c>
      <c r="K38" s="10">
        <v>600</v>
      </c>
      <c r="L38" s="10">
        <v>1674.49</v>
      </c>
      <c r="S38" s="11">
        <v>-462.61</v>
      </c>
      <c r="W38" s="11">
        <v>-30.8</v>
      </c>
      <c r="AC38" s="11">
        <v>-640.24</v>
      </c>
      <c r="AJ38" s="11">
        <v>-642.33000000000004</v>
      </c>
      <c r="AK38" s="11">
        <v>-1957.9</v>
      </c>
      <c r="AL38" s="11">
        <f>SUM(AC38,W38,S38)</f>
        <v>-1133.6500000000001</v>
      </c>
      <c r="AM38" s="10">
        <v>7789.41</v>
      </c>
    </row>
    <row r="39" spans="1:39" ht="16.5" customHeight="1">
      <c r="A39" s="4">
        <v>202</v>
      </c>
      <c r="B39" s="3" t="s">
        <v>89</v>
      </c>
      <c r="C39" s="2" t="s">
        <v>48</v>
      </c>
      <c r="D39" s="5" t="s">
        <v>143</v>
      </c>
      <c r="E39" s="10">
        <v>226.68</v>
      </c>
      <c r="G39" s="10">
        <v>49.87</v>
      </c>
      <c r="H39" s="10">
        <f>(2944.41+AG39)</f>
        <v>3605.7</v>
      </c>
      <c r="I39" s="10">
        <v>981.47</v>
      </c>
      <c r="K39" s="10">
        <v>600</v>
      </c>
      <c r="L39" s="10">
        <v>50.61</v>
      </c>
      <c r="N39" s="11">
        <v>-2614.11</v>
      </c>
      <c r="AC39" s="11">
        <v>-730.5</v>
      </c>
      <c r="AF39" s="11">
        <v>-661.29</v>
      </c>
      <c r="AG39" s="10">
        <v>661.29</v>
      </c>
      <c r="AJ39" s="11">
        <v>-467.83</v>
      </c>
      <c r="AK39" s="11">
        <v>-170.66</v>
      </c>
      <c r="AL39" s="11">
        <f>SUM(AF39,AC39,N39)</f>
        <v>-4005.9</v>
      </c>
      <c r="AM39" s="10">
        <v>869.94</v>
      </c>
    </row>
    <row r="40" spans="1:39" ht="16.5" customHeight="1">
      <c r="A40" s="4">
        <v>228</v>
      </c>
      <c r="B40" s="3" t="s">
        <v>90</v>
      </c>
      <c r="C40" s="2" t="s">
        <v>74</v>
      </c>
      <c r="D40" s="5" t="s">
        <v>145</v>
      </c>
      <c r="E40" s="10">
        <v>1945.8</v>
      </c>
      <c r="G40" s="10">
        <v>272.41000000000003</v>
      </c>
      <c r="K40" s="10">
        <v>600</v>
      </c>
      <c r="L40" s="10">
        <v>506.11</v>
      </c>
      <c r="S40" s="11">
        <v>-374.02</v>
      </c>
      <c r="AD40" s="11">
        <v>-211.55</v>
      </c>
      <c r="AJ40" s="11">
        <v>-245.18</v>
      </c>
      <c r="AK40" s="11">
        <v>-28.92</v>
      </c>
      <c r="AL40" s="11">
        <f>SUM(AD40,S40)</f>
        <v>-585.56999999999994</v>
      </c>
      <c r="AM40" s="10">
        <v>2464.65</v>
      </c>
    </row>
    <row r="41" spans="1:39" ht="16.5" customHeight="1">
      <c r="A41" s="4">
        <v>163</v>
      </c>
      <c r="B41" s="3" t="s">
        <v>91</v>
      </c>
      <c r="C41" s="2" t="s">
        <v>60</v>
      </c>
      <c r="D41" s="5" t="s">
        <v>149</v>
      </c>
      <c r="E41" s="10">
        <v>9169.2900000000009</v>
      </c>
      <c r="G41" s="10">
        <v>4217.87</v>
      </c>
      <c r="K41" s="10">
        <v>600</v>
      </c>
      <c r="M41" s="10">
        <v>401.36</v>
      </c>
      <c r="R41" s="11">
        <v>-91.69</v>
      </c>
      <c r="S41" s="11">
        <v>-2528.83</v>
      </c>
      <c r="AC41" s="11">
        <v>-572.04</v>
      </c>
      <c r="AJ41" s="11">
        <v>-642.33000000000004</v>
      </c>
      <c r="AK41" s="11">
        <v>-2589.4299999999998</v>
      </c>
      <c r="AL41" s="11">
        <f>SUM(AC41,S41,R41)</f>
        <v>-3192.56</v>
      </c>
      <c r="AM41" s="10">
        <v>7964.2</v>
      </c>
    </row>
    <row r="42" spans="1:39" ht="16.5" customHeight="1">
      <c r="A42" s="4">
        <v>100</v>
      </c>
      <c r="B42" s="3" t="s">
        <v>92</v>
      </c>
      <c r="C42" s="2" t="s">
        <v>48</v>
      </c>
      <c r="D42" s="5" t="s">
        <v>142</v>
      </c>
      <c r="E42" s="10">
        <v>2755.28</v>
      </c>
      <c r="G42" s="10">
        <v>1763.38</v>
      </c>
      <c r="K42" s="10">
        <v>600</v>
      </c>
      <c r="L42" s="10">
        <v>855.68</v>
      </c>
      <c r="S42" s="11">
        <v>-462.61</v>
      </c>
      <c r="AJ42" s="11">
        <v>-591.16999999999996</v>
      </c>
      <c r="AK42" s="11">
        <v>-446.01</v>
      </c>
      <c r="AL42" s="11">
        <f>SUM(S42)</f>
        <v>-462.61</v>
      </c>
      <c r="AM42" s="10">
        <v>4474.55</v>
      </c>
    </row>
    <row r="43" spans="1:39" ht="16.5" customHeight="1">
      <c r="A43" s="4">
        <v>181</v>
      </c>
      <c r="B43" s="3" t="s">
        <v>93</v>
      </c>
      <c r="C43" s="2" t="s">
        <v>39</v>
      </c>
      <c r="D43" s="5" t="s">
        <v>142</v>
      </c>
      <c r="E43" s="10">
        <v>2380.11</v>
      </c>
      <c r="G43" s="10">
        <v>904.44</v>
      </c>
      <c r="K43" s="10">
        <v>600</v>
      </c>
      <c r="L43" s="10">
        <v>843.77</v>
      </c>
      <c r="M43" s="10">
        <f>(938.66+Q43)</f>
        <v>1738.6599999999999</v>
      </c>
      <c r="P43" s="11">
        <v>-2.38</v>
      </c>
      <c r="Q43" s="10">
        <v>800</v>
      </c>
      <c r="R43" s="11">
        <v>-23.8</v>
      </c>
      <c r="S43" s="11">
        <v>-374.02</v>
      </c>
      <c r="W43" s="11">
        <v>-19.52</v>
      </c>
      <c r="AD43" s="11">
        <v>-1458.1</v>
      </c>
      <c r="AJ43" s="11">
        <v>-642.33000000000004</v>
      </c>
      <c r="AK43" s="11">
        <v>-515.28</v>
      </c>
      <c r="AL43" s="11">
        <f>SUM(AD43,W43,S43,R43,P43)</f>
        <v>-1877.82</v>
      </c>
      <c r="AM43" s="10">
        <v>3431.55</v>
      </c>
    </row>
    <row r="44" spans="1:39" ht="16.5" customHeight="1">
      <c r="A44" s="4">
        <v>164</v>
      </c>
      <c r="B44" s="3" t="s">
        <v>94</v>
      </c>
      <c r="C44" s="2" t="s">
        <v>95</v>
      </c>
      <c r="D44" s="5" t="s">
        <v>142</v>
      </c>
      <c r="E44" s="10">
        <v>1693.48</v>
      </c>
      <c r="G44" s="10">
        <v>779</v>
      </c>
      <c r="K44" s="10">
        <v>600</v>
      </c>
      <c r="L44" s="10">
        <v>291.31</v>
      </c>
      <c r="P44" s="11">
        <v>-1.69</v>
      </c>
      <c r="W44" s="11">
        <v>-15.4</v>
      </c>
      <c r="AA44" s="11">
        <v>-70.03</v>
      </c>
      <c r="AJ44" s="11">
        <v>-248.74</v>
      </c>
      <c r="AK44" s="11">
        <v>-45.83</v>
      </c>
      <c r="AL44" s="11">
        <f>SUM(AA44,W44,P44)</f>
        <v>-87.12</v>
      </c>
      <c r="AM44" s="10">
        <v>2982.1</v>
      </c>
    </row>
    <row r="45" spans="1:39" ht="16.5" customHeight="1">
      <c r="A45" s="4">
        <v>171</v>
      </c>
      <c r="B45" s="3" t="s">
        <v>96</v>
      </c>
      <c r="C45" s="2" t="s">
        <v>48</v>
      </c>
      <c r="D45" s="5" t="s">
        <v>142</v>
      </c>
      <c r="E45" s="10">
        <v>2499.12</v>
      </c>
      <c r="G45" s="10">
        <v>1149.5999999999999</v>
      </c>
      <c r="K45" s="10">
        <v>600</v>
      </c>
      <c r="L45" s="10">
        <v>1155.68</v>
      </c>
      <c r="M45" s="10">
        <v>765.05</v>
      </c>
      <c r="R45" s="11">
        <v>-24.99</v>
      </c>
      <c r="S45" s="11">
        <v>-1141</v>
      </c>
      <c r="T45" s="11">
        <v>-1035.1099999999999</v>
      </c>
      <c r="AD45" s="11">
        <v>-458.33</v>
      </c>
      <c r="AH45" s="11">
        <v>-25</v>
      </c>
      <c r="AJ45" s="11">
        <v>-612.63</v>
      </c>
      <c r="AK45" s="11">
        <v>-246.25</v>
      </c>
      <c r="AL45" s="11">
        <f>SUM(AH45,AD45,T45,S45,R45)</f>
        <v>-2684.4299999999994</v>
      </c>
      <c r="AM45" s="10">
        <v>2626.14</v>
      </c>
    </row>
    <row r="46" spans="1:39" ht="16.5" customHeight="1">
      <c r="A46" s="4">
        <v>205</v>
      </c>
      <c r="B46" s="3" t="s">
        <v>97</v>
      </c>
      <c r="C46" s="2" t="s">
        <v>37</v>
      </c>
      <c r="D46" s="5" t="s">
        <v>145</v>
      </c>
      <c r="E46" s="10">
        <v>2266.77</v>
      </c>
      <c r="G46" s="10">
        <v>498.69</v>
      </c>
      <c r="K46" s="10">
        <v>600</v>
      </c>
      <c r="L46" s="10">
        <v>300</v>
      </c>
      <c r="R46" s="11">
        <v>-22.67</v>
      </c>
      <c r="W46" s="11">
        <v>-15.4</v>
      </c>
      <c r="AC46" s="11">
        <v>-609.71</v>
      </c>
      <c r="AJ46" s="11">
        <v>-337.2</v>
      </c>
      <c r="AK46" s="11">
        <v>-61.82</v>
      </c>
      <c r="AL46" s="11">
        <f>SUM(AC46,W46,R46)</f>
        <v>-647.78</v>
      </c>
      <c r="AM46" s="10">
        <v>2618.66</v>
      </c>
    </row>
    <row r="47" spans="1:39" ht="16.5" customHeight="1">
      <c r="A47" s="4">
        <v>269</v>
      </c>
      <c r="B47" s="3" t="s">
        <v>98</v>
      </c>
      <c r="C47" s="2" t="s">
        <v>69</v>
      </c>
      <c r="D47" s="5" t="s">
        <v>142</v>
      </c>
      <c r="E47" s="10">
        <v>1055.29</v>
      </c>
      <c r="K47" s="10">
        <v>600</v>
      </c>
      <c r="P47" s="11">
        <v>-1.06</v>
      </c>
      <c r="AJ47" s="11">
        <v>-84.42</v>
      </c>
      <c r="AL47" s="11">
        <f>SUM(P47)</f>
        <v>-1.06</v>
      </c>
      <c r="AM47" s="10">
        <v>1569.81</v>
      </c>
    </row>
    <row r="48" spans="1:39" ht="16.5" customHeight="1">
      <c r="A48" s="4">
        <v>176</v>
      </c>
      <c r="B48" s="3" t="s">
        <v>99</v>
      </c>
      <c r="C48" s="2" t="s">
        <v>95</v>
      </c>
      <c r="D48" s="5" t="s">
        <v>142</v>
      </c>
      <c r="E48" s="10">
        <v>169.35</v>
      </c>
      <c r="G48" s="10">
        <v>74.510000000000005</v>
      </c>
      <c r="H48" s="10">
        <f>(2456.93+O48)</f>
        <v>2572.35</v>
      </c>
      <c r="I48" s="10">
        <f>(38.47+X48)</f>
        <v>857.45</v>
      </c>
      <c r="K48" s="10">
        <v>600</v>
      </c>
      <c r="L48" s="10">
        <v>29.13</v>
      </c>
      <c r="N48" s="11">
        <v>-2716.68</v>
      </c>
      <c r="O48" s="10">
        <v>115.42</v>
      </c>
      <c r="P48" s="11">
        <v>-0.17</v>
      </c>
      <c r="R48" s="11">
        <v>-1.69</v>
      </c>
      <c r="W48" s="11">
        <v>-30.8</v>
      </c>
      <c r="X48" s="10">
        <v>818.98</v>
      </c>
      <c r="AF48" s="11">
        <v>-27.72</v>
      </c>
      <c r="AG48" s="10">
        <v>27.72</v>
      </c>
      <c r="AJ48" s="11">
        <v>-407.3</v>
      </c>
      <c r="AK48" s="11">
        <v>-131.13</v>
      </c>
      <c r="AL48" s="11">
        <f>SUM(AF48,W48,R48,P48,N48)</f>
        <v>-2777.06</v>
      </c>
      <c r="AM48" s="10">
        <v>1015.02</v>
      </c>
    </row>
    <row r="49" spans="1:39" ht="16.5" customHeight="1">
      <c r="A49" s="4">
        <v>148</v>
      </c>
      <c r="B49" s="3" t="s">
        <v>100</v>
      </c>
      <c r="C49" s="2" t="s">
        <v>62</v>
      </c>
      <c r="D49" s="5" t="s">
        <v>142</v>
      </c>
      <c r="E49" s="10">
        <v>1355.13</v>
      </c>
      <c r="G49" s="10">
        <v>677.57</v>
      </c>
      <c r="K49" s="10">
        <v>600</v>
      </c>
      <c r="L49" s="10">
        <v>129.47</v>
      </c>
      <c r="P49" s="11">
        <v>-1.36</v>
      </c>
      <c r="W49" s="11">
        <v>-61.6</v>
      </c>
      <c r="Z49" s="11">
        <v>-95</v>
      </c>
      <c r="AA49" s="11">
        <v>-70</v>
      </c>
      <c r="AD49" s="11">
        <v>-508.93</v>
      </c>
      <c r="AJ49" s="11">
        <v>-194.59</v>
      </c>
      <c r="AK49" s="11">
        <v>-4.7699999999999996</v>
      </c>
      <c r="AL49" s="11">
        <f>SUM(AD49,AA49,Z49,W49,P49)</f>
        <v>-736.8900000000001</v>
      </c>
      <c r="AM49" s="10">
        <v>1825.92</v>
      </c>
    </row>
    <row r="50" spans="1:39" ht="16.5" customHeight="1">
      <c r="A50" s="4">
        <v>239</v>
      </c>
      <c r="B50" s="3" t="s">
        <v>101</v>
      </c>
      <c r="C50" s="2" t="s">
        <v>55</v>
      </c>
      <c r="D50" s="5" t="s">
        <v>142</v>
      </c>
      <c r="E50" s="10">
        <v>1314.21</v>
      </c>
      <c r="G50" s="10">
        <v>183.99</v>
      </c>
      <c r="K50" s="10">
        <v>600</v>
      </c>
      <c r="AJ50" s="11">
        <v>-119.85</v>
      </c>
      <c r="AL50" s="11">
        <f>SUM(AB50)</f>
        <v>0</v>
      </c>
      <c r="AM50" s="10">
        <v>1978.35</v>
      </c>
    </row>
    <row r="51" spans="1:39" ht="16.5" customHeight="1">
      <c r="A51" s="4">
        <v>44</v>
      </c>
      <c r="B51" s="3" t="s">
        <v>102</v>
      </c>
      <c r="C51" s="2" t="s">
        <v>48</v>
      </c>
      <c r="D51" s="5" t="s">
        <v>149</v>
      </c>
      <c r="E51" s="10">
        <v>2755.28</v>
      </c>
      <c r="G51" s="10">
        <v>2149.12</v>
      </c>
      <c r="K51" s="10">
        <v>600</v>
      </c>
      <c r="L51" s="10">
        <v>506.11</v>
      </c>
      <c r="R51" s="11">
        <v>-27.55</v>
      </c>
      <c r="S51" s="11">
        <v>-55.54</v>
      </c>
      <c r="AD51" s="11">
        <v>-1014.62</v>
      </c>
      <c r="AJ51" s="11">
        <v>-595.15</v>
      </c>
      <c r="AK51" s="11">
        <v>-362.01</v>
      </c>
      <c r="AL51" s="11">
        <f>SUM(AD51,S51,R51)</f>
        <v>-1097.71</v>
      </c>
      <c r="AM51" s="10">
        <v>3955.64</v>
      </c>
    </row>
    <row r="52" spans="1:39" ht="16.5" customHeight="1">
      <c r="A52" s="4">
        <v>244</v>
      </c>
      <c r="B52" s="3" t="s">
        <v>103</v>
      </c>
      <c r="C52" s="2" t="s">
        <v>60</v>
      </c>
      <c r="D52" s="5" t="s">
        <v>142</v>
      </c>
      <c r="E52" s="10">
        <v>7920.78</v>
      </c>
      <c r="G52" s="10">
        <v>950.49</v>
      </c>
      <c r="K52" s="10">
        <v>600</v>
      </c>
      <c r="R52" s="11">
        <v>-79.209999999999994</v>
      </c>
      <c r="S52" s="11">
        <v>-120.12</v>
      </c>
      <c r="AD52" s="11">
        <v>-1004.18</v>
      </c>
      <c r="AJ52" s="11">
        <v>-642.33000000000004</v>
      </c>
      <c r="AK52" s="11">
        <v>-1393.6</v>
      </c>
      <c r="AL52" s="11">
        <f>SUM(AD52,S52,R52)</f>
        <v>-1203.51</v>
      </c>
      <c r="AM52" s="10">
        <v>6231.83</v>
      </c>
    </row>
    <row r="53" spans="1:39" ht="16.5" customHeight="1">
      <c r="A53" s="4">
        <v>172</v>
      </c>
      <c r="B53" s="3" t="s">
        <v>104</v>
      </c>
      <c r="C53" s="2" t="s">
        <v>48</v>
      </c>
      <c r="D53" s="5" t="s">
        <v>142</v>
      </c>
      <c r="E53" s="10">
        <v>2499.12</v>
      </c>
      <c r="G53" s="10">
        <v>1149.5999999999999</v>
      </c>
      <c r="K53" s="10">
        <v>600</v>
      </c>
      <c r="L53" s="10">
        <v>855.68</v>
      </c>
      <c r="P53" s="11">
        <v>-2.5</v>
      </c>
      <c r="R53" s="11">
        <v>-24.99</v>
      </c>
      <c r="T53" s="11">
        <v>-886.77</v>
      </c>
      <c r="W53" s="11">
        <v>-37.07</v>
      </c>
      <c r="AJ53" s="11">
        <v>-495.48</v>
      </c>
      <c r="AK53" s="11">
        <v>-85.08</v>
      </c>
      <c r="AL53" s="11">
        <f>SUM(W53,T53,R53,P53)</f>
        <v>-951.33</v>
      </c>
      <c r="AM53" s="10">
        <v>3572.51</v>
      </c>
    </row>
    <row r="54" spans="1:39" ht="16.5" customHeight="1">
      <c r="A54" s="4">
        <v>136</v>
      </c>
      <c r="B54" s="3" t="s">
        <v>105</v>
      </c>
      <c r="C54" s="2" t="s">
        <v>95</v>
      </c>
      <c r="D54" s="5" t="s">
        <v>142</v>
      </c>
      <c r="E54" s="10">
        <v>1778.15</v>
      </c>
      <c r="G54" s="10">
        <v>960.2</v>
      </c>
      <c r="K54" s="10">
        <v>600</v>
      </c>
      <c r="L54" s="10">
        <v>482.1</v>
      </c>
      <c r="M54" s="10">
        <v>800</v>
      </c>
      <c r="P54" s="11">
        <v>-1.78</v>
      </c>
      <c r="AA54" s="11">
        <v>-100</v>
      </c>
      <c r="AJ54" s="11">
        <v>-442.24</v>
      </c>
      <c r="AK54" s="11">
        <v>-96.62</v>
      </c>
      <c r="AL54" s="11">
        <f>SUM(AA54,P54)</f>
        <v>-101.78</v>
      </c>
      <c r="AM54" s="10">
        <v>3979.81</v>
      </c>
    </row>
    <row r="55" spans="1:39" ht="16.5" customHeight="1">
      <c r="A55" s="4">
        <v>242</v>
      </c>
      <c r="B55" s="3" t="s">
        <v>106</v>
      </c>
      <c r="C55" s="2" t="s">
        <v>107</v>
      </c>
      <c r="D55" s="5" t="s">
        <v>142</v>
      </c>
      <c r="E55" s="10">
        <v>1233.6199999999999</v>
      </c>
      <c r="G55" s="10">
        <v>172.71</v>
      </c>
      <c r="H55" s="10">
        <f>(4192.8+AG55)</f>
        <v>4792.8</v>
      </c>
      <c r="I55" s="10">
        <v>1397.6</v>
      </c>
      <c r="K55" s="10">
        <v>600</v>
      </c>
      <c r="L55" s="10">
        <v>100</v>
      </c>
      <c r="M55" s="10">
        <v>334.9</v>
      </c>
      <c r="N55" s="11">
        <v>-3088.03</v>
      </c>
      <c r="W55" s="11">
        <v>-46.2</v>
      </c>
      <c r="Z55" s="11">
        <v>-72.69</v>
      </c>
      <c r="AA55" s="11">
        <v>-259.89</v>
      </c>
      <c r="AD55" s="11">
        <v>-815.42</v>
      </c>
      <c r="AF55" s="11">
        <v>-600</v>
      </c>
      <c r="AG55" s="10">
        <v>600</v>
      </c>
      <c r="AJ55" s="11">
        <v>-642.33000000000004</v>
      </c>
      <c r="AK55" s="11">
        <v>-1260.04</v>
      </c>
      <c r="AL55" s="11">
        <f>SUM(AF55,AD55,AA55,Z55,W55,N55)</f>
        <v>-4882.2300000000005</v>
      </c>
      <c r="AM55" s="10">
        <v>1847.03</v>
      </c>
    </row>
    <row r="56" spans="1:39" ht="16.5" customHeight="1">
      <c r="A56" s="4">
        <v>142</v>
      </c>
      <c r="B56" s="3" t="s">
        <v>108</v>
      </c>
      <c r="C56" s="2" t="s">
        <v>60</v>
      </c>
      <c r="D56" s="5" t="s">
        <v>142</v>
      </c>
      <c r="E56" s="10">
        <v>9169.2900000000009</v>
      </c>
      <c r="G56" s="10">
        <v>4768.03</v>
      </c>
      <c r="K56" s="10">
        <v>600</v>
      </c>
      <c r="M56" s="10">
        <v>938.66</v>
      </c>
      <c r="R56" s="11">
        <v>-91.69</v>
      </c>
      <c r="S56" s="11">
        <v>-462.61</v>
      </c>
      <c r="AB56" s="11">
        <v>-1073.24</v>
      </c>
      <c r="AJ56" s="11">
        <v>-642.33000000000004</v>
      </c>
      <c r="AK56" s="11">
        <v>-3044.89</v>
      </c>
      <c r="AL56" s="11">
        <f>SUM(AB56,S56,R56)</f>
        <v>-1627.54</v>
      </c>
      <c r="AM56" s="10">
        <v>10161.219999999999</v>
      </c>
    </row>
    <row r="57" spans="1:39" ht="16.5" customHeight="1">
      <c r="A57" s="4">
        <v>117</v>
      </c>
      <c r="B57" s="3" t="s">
        <v>109</v>
      </c>
      <c r="C57" s="2" t="s">
        <v>37</v>
      </c>
      <c r="D57" s="5" t="s">
        <v>142</v>
      </c>
      <c r="E57" s="10">
        <v>325.79000000000002</v>
      </c>
      <c r="G57" s="10">
        <v>182.44</v>
      </c>
      <c r="H57" s="10">
        <f>(5158.76+AG57)</f>
        <v>6560.2300000000005</v>
      </c>
      <c r="I57" s="10">
        <v>1719.59</v>
      </c>
      <c r="K57" s="10">
        <v>600</v>
      </c>
      <c r="L57" s="10">
        <v>64.959999999999994</v>
      </c>
      <c r="N57" s="11">
        <v>-3830.97</v>
      </c>
      <c r="P57" s="11">
        <v>-0.33</v>
      </c>
      <c r="S57" s="11">
        <v>-1557.19</v>
      </c>
      <c r="AF57" s="11">
        <v>-1401.47</v>
      </c>
      <c r="AG57" s="10">
        <v>1401.47</v>
      </c>
      <c r="AJ57" s="11">
        <v>-642.33000000000004</v>
      </c>
      <c r="AK57" s="11">
        <v>-1003.58</v>
      </c>
      <c r="AL57" s="11">
        <f>SUM(AF57,S57,P57,N57)</f>
        <v>-6789.9599999999991</v>
      </c>
      <c r="AM57" s="10">
        <v>1017.14</v>
      </c>
    </row>
    <row r="58" spans="1:39" ht="16.5" customHeight="1">
      <c r="A58" s="4">
        <v>263</v>
      </c>
      <c r="B58" s="3" t="s">
        <v>110</v>
      </c>
      <c r="C58" s="2" t="s">
        <v>69</v>
      </c>
      <c r="D58" s="5" t="s">
        <v>148</v>
      </c>
      <c r="E58" s="10">
        <v>105.53</v>
      </c>
      <c r="H58" s="10">
        <v>968.65</v>
      </c>
      <c r="I58" s="10">
        <v>322.88</v>
      </c>
      <c r="K58" s="10">
        <v>600</v>
      </c>
      <c r="N58" s="11">
        <v>-1176.73</v>
      </c>
      <c r="AJ58" s="11">
        <v>-111.76</v>
      </c>
      <c r="AL58" s="11">
        <f>SUM(N58)</f>
        <v>-1176.73</v>
      </c>
      <c r="AM58" s="10">
        <v>708.57</v>
      </c>
    </row>
    <row r="59" spans="1:39" ht="16.5" customHeight="1">
      <c r="A59" s="4">
        <v>177</v>
      </c>
      <c r="B59" s="3" t="s">
        <v>111</v>
      </c>
      <c r="C59" s="2" t="s">
        <v>62</v>
      </c>
      <c r="D59" s="5" t="s">
        <v>142</v>
      </c>
      <c r="E59" s="10">
        <v>1290.5999999999999</v>
      </c>
      <c r="G59" s="10">
        <v>567.86</v>
      </c>
      <c r="K59" s="10">
        <v>600</v>
      </c>
      <c r="P59" s="11">
        <v>-1.29</v>
      </c>
      <c r="W59" s="11">
        <v>-77</v>
      </c>
      <c r="AD59" s="11">
        <v>-620.16</v>
      </c>
      <c r="AJ59" s="11">
        <v>-167.26</v>
      </c>
      <c r="AL59" s="11">
        <f>SUM(AD59,W59,P59)</f>
        <v>-698.44999999999993</v>
      </c>
      <c r="AM59" s="10">
        <v>1592.75</v>
      </c>
    </row>
    <row r="60" spans="1:39" ht="16.5" customHeight="1">
      <c r="A60" s="4">
        <v>13</v>
      </c>
      <c r="B60" s="3" t="s">
        <v>112</v>
      </c>
      <c r="C60" s="2" t="s">
        <v>37</v>
      </c>
      <c r="D60" s="5" t="s">
        <v>145</v>
      </c>
      <c r="E60" s="10">
        <v>2739.55</v>
      </c>
      <c r="G60" s="10">
        <v>2410.8000000000002</v>
      </c>
      <c r="K60" s="10">
        <v>600</v>
      </c>
      <c r="M60" s="10">
        <v>401.36</v>
      </c>
      <c r="AC60" s="11">
        <v>-609.33000000000004</v>
      </c>
      <c r="AD60" s="11">
        <v>-700.02</v>
      </c>
      <c r="AJ60" s="11">
        <v>-610.67999999999995</v>
      </c>
      <c r="AK60" s="11">
        <v>-489.42</v>
      </c>
      <c r="AL60" s="11">
        <f>SUM(AD60,AC60)</f>
        <v>-1309.3499999999999</v>
      </c>
      <c r="AM60" s="10">
        <v>3742.26</v>
      </c>
    </row>
    <row r="61" spans="1:39" ht="16.5" customHeight="1">
      <c r="A61" s="4">
        <v>141</v>
      </c>
      <c r="B61" s="3" t="s">
        <v>113</v>
      </c>
      <c r="C61" s="2" t="s">
        <v>48</v>
      </c>
      <c r="D61" s="5" t="s">
        <v>142</v>
      </c>
      <c r="E61" s="10">
        <f>(2449.13+U61)</f>
        <v>2624.07</v>
      </c>
      <c r="G61" s="10">
        <v>1364.52</v>
      </c>
      <c r="K61" s="10">
        <v>600</v>
      </c>
      <c r="L61" s="10">
        <v>951.76</v>
      </c>
      <c r="P61" s="11">
        <v>-2.62</v>
      </c>
      <c r="S61" s="11">
        <v>-2609.6</v>
      </c>
      <c r="U61" s="10">
        <v>174.94</v>
      </c>
      <c r="W61" s="11">
        <v>-117.49</v>
      </c>
      <c r="AE61" s="11">
        <v>-54.54</v>
      </c>
      <c r="AJ61" s="11">
        <v>-543.42999999999995</v>
      </c>
      <c r="AK61" s="11">
        <v>-353.18</v>
      </c>
      <c r="AL61" s="11">
        <f>SUM(AE61,W61,S61,P61)</f>
        <v>-2784.25</v>
      </c>
      <c r="AM61" s="10">
        <v>1859.49</v>
      </c>
    </row>
    <row r="62" spans="1:39" ht="16.5" customHeight="1">
      <c r="A62" s="4">
        <v>156</v>
      </c>
      <c r="B62" s="3" t="s">
        <v>114</v>
      </c>
      <c r="C62" s="2" t="s">
        <v>37</v>
      </c>
      <c r="D62" s="5" t="s">
        <v>142</v>
      </c>
      <c r="E62" s="10">
        <v>2499.12</v>
      </c>
      <c r="G62" s="10">
        <v>1199.58</v>
      </c>
      <c r="K62" s="10">
        <v>600</v>
      </c>
      <c r="L62" s="10">
        <v>1070</v>
      </c>
      <c r="P62" s="11">
        <v>-2.5</v>
      </c>
      <c r="R62" s="11">
        <v>-24.99</v>
      </c>
      <c r="AJ62" s="11">
        <v>-524.54999999999995</v>
      </c>
      <c r="AK62" s="11">
        <v>-318.8</v>
      </c>
      <c r="AL62" s="11">
        <f>SUM(R62,P62)</f>
        <v>-27.49</v>
      </c>
      <c r="AM62" s="10">
        <v>4497.8599999999997</v>
      </c>
    </row>
    <row r="63" spans="1:39" ht="16.5" customHeight="1">
      <c r="A63" s="4">
        <v>235</v>
      </c>
      <c r="B63" s="3" t="s">
        <v>115</v>
      </c>
      <c r="C63" s="2" t="s">
        <v>45</v>
      </c>
      <c r="D63" s="5" t="s">
        <v>142</v>
      </c>
      <c r="E63" s="10">
        <f>(2880.96+U63)</f>
        <v>3324.1800000000003</v>
      </c>
      <c r="G63" s="10">
        <v>465.39</v>
      </c>
      <c r="K63" s="10">
        <v>600</v>
      </c>
      <c r="S63" s="11">
        <v>-462.61</v>
      </c>
      <c r="U63" s="10">
        <v>443.22</v>
      </c>
      <c r="W63" s="11">
        <v>-15.4</v>
      </c>
      <c r="AE63" s="11">
        <v>-109.08</v>
      </c>
      <c r="AJ63" s="11">
        <v>-416.85</v>
      </c>
      <c r="AK63" s="11">
        <v>-151.11000000000001</v>
      </c>
      <c r="AL63" s="11">
        <f>SUM(AE63,W63,S63)</f>
        <v>-587.09</v>
      </c>
      <c r="AM63" s="10">
        <v>3234.52</v>
      </c>
    </row>
    <row r="64" spans="1:39" ht="16.5" customHeight="1">
      <c r="A64" s="4">
        <v>268</v>
      </c>
      <c r="B64" s="3" t="s">
        <v>116</v>
      </c>
      <c r="C64" s="2" t="s">
        <v>45</v>
      </c>
      <c r="D64" s="5" t="s">
        <v>142</v>
      </c>
      <c r="E64" s="10">
        <v>3324.18</v>
      </c>
      <c r="K64" s="10">
        <v>600</v>
      </c>
      <c r="S64" s="11">
        <v>-118.48</v>
      </c>
      <c r="AJ64" s="11">
        <v>-365.65</v>
      </c>
      <c r="AK64" s="11">
        <v>-88.98</v>
      </c>
      <c r="AL64" s="11">
        <f>SUM(S64)</f>
        <v>-118.48</v>
      </c>
      <c r="AM64" s="10">
        <v>3351.07</v>
      </c>
    </row>
    <row r="65" spans="1:39" ht="16.5" customHeight="1">
      <c r="A65" s="4">
        <v>91</v>
      </c>
      <c r="B65" s="3" t="s">
        <v>117</v>
      </c>
      <c r="C65" s="2" t="s">
        <v>118</v>
      </c>
      <c r="D65" s="5" t="s">
        <v>143</v>
      </c>
      <c r="E65" s="10">
        <v>7581.85</v>
      </c>
      <c r="G65" s="10">
        <v>5004.0200000000004</v>
      </c>
      <c r="K65" s="10">
        <v>600</v>
      </c>
      <c r="L65" s="10">
        <v>843.91</v>
      </c>
      <c r="M65" s="10">
        <v>401.36</v>
      </c>
      <c r="R65" s="11">
        <v>-75.819999999999993</v>
      </c>
      <c r="S65" s="11">
        <v>-2066.2199999999998</v>
      </c>
      <c r="AJ65" s="11">
        <v>-642.33000000000004</v>
      </c>
      <c r="AK65" s="11">
        <v>-2757.56</v>
      </c>
      <c r="AL65" s="11">
        <f>SUM(S65,R65)</f>
        <v>-2142.04</v>
      </c>
      <c r="AM65" s="10">
        <v>8889.2099999999991</v>
      </c>
    </row>
    <row r="66" spans="1:39" ht="16.5" customHeight="1">
      <c r="A66" s="4">
        <v>88</v>
      </c>
      <c r="B66" s="3" t="s">
        <v>119</v>
      </c>
      <c r="C66" s="2" t="s">
        <v>48</v>
      </c>
      <c r="D66" s="5" t="s">
        <v>142</v>
      </c>
      <c r="E66" s="10">
        <v>2755.28</v>
      </c>
      <c r="G66" s="10">
        <v>1818.48</v>
      </c>
      <c r="K66" s="10">
        <v>600</v>
      </c>
      <c r="L66" s="10">
        <v>1125.51</v>
      </c>
      <c r="R66" s="11">
        <v>-27.55</v>
      </c>
      <c r="AA66" s="11">
        <v>-133.11000000000001</v>
      </c>
      <c r="AB66" s="11">
        <v>-18.91</v>
      </c>
      <c r="AC66" s="11">
        <v>-940.81</v>
      </c>
      <c r="AI66" s="11">
        <v>-286.69</v>
      </c>
      <c r="AJ66" s="11">
        <v>-626.91</v>
      </c>
      <c r="AK66" s="11">
        <v>-525.54</v>
      </c>
      <c r="AL66" s="11">
        <f>SUM(AI66,AC66,AB66,AA66,R66)</f>
        <v>-1407.07</v>
      </c>
      <c r="AM66" s="10">
        <v>3739.75</v>
      </c>
    </row>
    <row r="67" spans="1:39" ht="16.5" customHeight="1">
      <c r="A67" s="4">
        <v>266</v>
      </c>
      <c r="B67" s="3" t="s">
        <v>120</v>
      </c>
      <c r="C67" s="2" t="s">
        <v>41</v>
      </c>
      <c r="D67" s="5" t="s">
        <v>142</v>
      </c>
      <c r="E67" s="10">
        <v>1774.18</v>
      </c>
      <c r="G67" s="10">
        <v>35.479999999999997</v>
      </c>
      <c r="K67" s="10">
        <v>600</v>
      </c>
      <c r="P67" s="11">
        <v>-1.77</v>
      </c>
      <c r="AJ67" s="11">
        <v>-162.86000000000001</v>
      </c>
      <c r="AL67" s="11">
        <f>SUM(P67)</f>
        <v>-1.77</v>
      </c>
      <c r="AM67" s="10">
        <v>2245.0300000000002</v>
      </c>
    </row>
    <row r="68" spans="1:39" ht="16.5" customHeight="1">
      <c r="A68" s="4">
        <v>124</v>
      </c>
      <c r="B68" s="3" t="s">
        <v>121</v>
      </c>
      <c r="C68" s="2" t="s">
        <v>48</v>
      </c>
      <c r="D68" s="5" t="s">
        <v>145</v>
      </c>
      <c r="E68" s="10">
        <v>2624.07</v>
      </c>
      <c r="G68" s="10">
        <v>1469.48</v>
      </c>
      <c r="K68" s="10">
        <v>600</v>
      </c>
      <c r="L68" s="10">
        <v>506.11</v>
      </c>
      <c r="AC68" s="11">
        <v>-690.8</v>
      </c>
      <c r="AD68" s="11">
        <v>-181.57</v>
      </c>
      <c r="AJ68" s="11">
        <v>-505.96</v>
      </c>
      <c r="AK68" s="11">
        <v>-284.95</v>
      </c>
      <c r="AL68" s="11">
        <f>SUM(AD68,AC68)</f>
        <v>-872.36999999999989</v>
      </c>
      <c r="AM68" s="10">
        <v>3536.38</v>
      </c>
    </row>
    <row r="69" spans="1:39" ht="16.5" customHeight="1">
      <c r="A69" s="4">
        <v>146</v>
      </c>
      <c r="B69" s="3" t="s">
        <v>122</v>
      </c>
      <c r="C69" s="2" t="s">
        <v>60</v>
      </c>
      <c r="D69" s="5" t="s">
        <v>142</v>
      </c>
      <c r="E69" s="10">
        <v>9169.2900000000009</v>
      </c>
      <c r="G69" s="10">
        <v>4768.03</v>
      </c>
      <c r="K69" s="10">
        <v>600</v>
      </c>
      <c r="L69" s="10">
        <v>501.32</v>
      </c>
      <c r="M69" s="10">
        <f>(1004.69+Q69)</f>
        <v>2004.69</v>
      </c>
      <c r="Q69" s="10">
        <v>1000</v>
      </c>
      <c r="R69" s="11">
        <v>-91.69</v>
      </c>
      <c r="S69" s="11">
        <v>-1005.99</v>
      </c>
      <c r="AC69" s="11">
        <v>-1296.8699999999999</v>
      </c>
      <c r="AJ69" s="11">
        <v>-642.33000000000004</v>
      </c>
      <c r="AK69" s="11">
        <v>-3319.5</v>
      </c>
      <c r="AL69" s="11">
        <f>SUM(AC69,S69,R69)</f>
        <v>-2394.5499999999997</v>
      </c>
      <c r="AM69" s="10">
        <v>10686.95</v>
      </c>
    </row>
    <row r="70" spans="1:39" ht="16.5" customHeight="1">
      <c r="A70" s="4">
        <v>161</v>
      </c>
      <c r="B70" s="3" t="s">
        <v>123</v>
      </c>
      <c r="C70" s="2" t="s">
        <v>37</v>
      </c>
      <c r="D70" s="5" t="s">
        <v>142</v>
      </c>
      <c r="E70" s="10">
        <v>3132.97</v>
      </c>
      <c r="G70" s="10">
        <v>1503.83</v>
      </c>
      <c r="K70" s="10">
        <v>600</v>
      </c>
      <c r="L70" s="10">
        <v>649.57000000000005</v>
      </c>
      <c r="M70" s="10">
        <v>938.66</v>
      </c>
      <c r="P70" s="11">
        <v>-3.13</v>
      </c>
      <c r="R70" s="11">
        <v>-31.33</v>
      </c>
      <c r="S70" s="11">
        <v>-582.92999999999995</v>
      </c>
      <c r="AD70" s="11">
        <v>-1293.73</v>
      </c>
      <c r="AJ70" s="11">
        <v>-642.33000000000004</v>
      </c>
      <c r="AK70" s="11">
        <v>-613.75</v>
      </c>
      <c r="AL70" s="11">
        <f>SUM(AD70,S70,R70,P70)</f>
        <v>-1911.12</v>
      </c>
      <c r="AM70" s="10">
        <v>3657.83</v>
      </c>
    </row>
    <row r="71" spans="1:39" ht="16.5" customHeight="1">
      <c r="A71" s="4">
        <v>137</v>
      </c>
      <c r="B71" s="3" t="s">
        <v>124</v>
      </c>
      <c r="C71" s="2" t="s">
        <v>48</v>
      </c>
      <c r="D71" s="5" t="s">
        <v>142</v>
      </c>
      <c r="E71" s="10">
        <v>262.41000000000003</v>
      </c>
      <c r="G71" s="10">
        <v>141.69999999999999</v>
      </c>
      <c r="H71" s="10">
        <f>(5764.47+O71)</f>
        <v>5805.4400000000005</v>
      </c>
      <c r="I71" s="10">
        <f>(13.66+X71)</f>
        <v>1935.15</v>
      </c>
      <c r="K71" s="10">
        <v>600</v>
      </c>
      <c r="M71" s="10">
        <v>100.47</v>
      </c>
      <c r="N71" s="11">
        <v>-3996.56</v>
      </c>
      <c r="O71" s="10">
        <v>40.97</v>
      </c>
      <c r="R71" s="11">
        <v>-2.62</v>
      </c>
      <c r="X71" s="10">
        <v>1921.49</v>
      </c>
      <c r="Z71" s="11">
        <v>-39.369999999999997</v>
      </c>
      <c r="AD71" s="11">
        <v>-1599.8</v>
      </c>
      <c r="AF71" s="11">
        <v>-1744.58</v>
      </c>
      <c r="AG71" s="10">
        <v>1744.58</v>
      </c>
      <c r="AJ71" s="11">
        <v>-642.33000000000004</v>
      </c>
      <c r="AK71" s="11">
        <v>-1302.49</v>
      </c>
      <c r="AL71" s="11">
        <f>SUM(AF71,AD71,Z71,R71,N71)</f>
        <v>-7382.93</v>
      </c>
      <c r="AM71" s="10">
        <v>1262</v>
      </c>
    </row>
    <row r="72" spans="1:39" ht="16.5" customHeight="1">
      <c r="A72" s="4">
        <v>179</v>
      </c>
      <c r="B72" s="3" t="s">
        <v>125</v>
      </c>
      <c r="C72" s="2" t="s">
        <v>37</v>
      </c>
      <c r="D72" s="5" t="s">
        <v>142</v>
      </c>
      <c r="E72" s="10">
        <v>2499.12</v>
      </c>
      <c r="G72" s="10">
        <v>1049.6300000000001</v>
      </c>
      <c r="K72" s="10">
        <v>600</v>
      </c>
      <c r="L72" s="10">
        <v>428</v>
      </c>
      <c r="P72" s="11">
        <v>-2.5</v>
      </c>
      <c r="S72" s="11">
        <v>-374.02</v>
      </c>
      <c r="W72" s="11">
        <v>-46.2</v>
      </c>
      <c r="AA72" s="11">
        <v>-220.12</v>
      </c>
      <c r="AJ72" s="11">
        <v>-437.44</v>
      </c>
      <c r="AK72" s="11">
        <v>-90.78</v>
      </c>
      <c r="AL72" s="11">
        <f>SUM(AA72,W72,S72,P72)</f>
        <v>-642.83999999999992</v>
      </c>
      <c r="AM72" s="10">
        <v>3405.69</v>
      </c>
    </row>
    <row r="73" spans="1:39" ht="16.5" customHeight="1">
      <c r="A73" s="4">
        <v>232</v>
      </c>
      <c r="B73" s="3" t="s">
        <v>126</v>
      </c>
      <c r="C73" s="2" t="s">
        <v>57</v>
      </c>
      <c r="D73" s="5" t="s">
        <v>142</v>
      </c>
      <c r="E73" s="10">
        <v>2345.89</v>
      </c>
      <c r="G73" s="10">
        <v>328.42</v>
      </c>
      <c r="K73" s="10">
        <v>600</v>
      </c>
      <c r="P73" s="11">
        <v>-2.35</v>
      </c>
      <c r="AA73" s="11">
        <v>-387.39</v>
      </c>
      <c r="AJ73" s="11">
        <v>-240.68</v>
      </c>
      <c r="AK73" s="11">
        <v>-39.72</v>
      </c>
      <c r="AL73" s="11">
        <f>SUM(AA73,P73)</f>
        <v>-389.74</v>
      </c>
      <c r="AM73" s="10">
        <v>2604.17</v>
      </c>
    </row>
    <row r="74" spans="1:39" ht="16.5" customHeight="1">
      <c r="A74" s="4">
        <v>248</v>
      </c>
      <c r="B74" s="3" t="s">
        <v>127</v>
      </c>
      <c r="C74" s="2" t="s">
        <v>41</v>
      </c>
      <c r="D74" s="5" t="s">
        <v>142</v>
      </c>
      <c r="E74" s="10">
        <f>(709.67+F74)</f>
        <v>1880.62</v>
      </c>
      <c r="F74" s="10">
        <v>1170.95</v>
      </c>
      <c r="G74" s="10">
        <v>85.16</v>
      </c>
      <c r="K74" s="10">
        <v>600</v>
      </c>
      <c r="W74" s="11">
        <v>-30.8</v>
      </c>
      <c r="AC74" s="11">
        <v>-477.46</v>
      </c>
      <c r="AJ74" s="11">
        <v>-176.92</v>
      </c>
      <c r="AL74" s="11">
        <f>SUM(AC74,W74)</f>
        <v>-508.26</v>
      </c>
      <c r="AM74" s="10">
        <v>1880.6</v>
      </c>
    </row>
    <row r="75" spans="1:39" ht="16.5" customHeight="1">
      <c r="A75" s="4">
        <v>191</v>
      </c>
      <c r="B75" s="3" t="s">
        <v>128</v>
      </c>
      <c r="C75" s="2" t="s">
        <v>71</v>
      </c>
      <c r="D75" s="5" t="s">
        <v>142</v>
      </c>
      <c r="E75" s="10">
        <v>470.93</v>
      </c>
      <c r="G75" s="10">
        <v>103.6</v>
      </c>
      <c r="H75" s="10">
        <f>(5170.76+AG75)</f>
        <v>5686.39</v>
      </c>
      <c r="I75" s="10">
        <v>1723.59</v>
      </c>
      <c r="K75" s="10">
        <v>600</v>
      </c>
      <c r="N75" s="11">
        <v>-4675.78</v>
      </c>
      <c r="W75" s="11">
        <v>-46.2</v>
      </c>
      <c r="AD75" s="11">
        <v>-526.72</v>
      </c>
      <c r="AF75" s="11">
        <v>-515.63</v>
      </c>
      <c r="AG75" s="10">
        <v>515.63</v>
      </c>
      <c r="AJ75" s="11">
        <v>-642.33000000000004</v>
      </c>
      <c r="AK75" s="11">
        <v>-1060.6099999999999</v>
      </c>
      <c r="AL75" s="11">
        <f>SUM(AF75,AD75,W75,N75)</f>
        <v>-5764.33</v>
      </c>
      <c r="AM75" s="10">
        <v>1117.24</v>
      </c>
    </row>
    <row r="76" spans="1:39" ht="16.5" customHeight="1">
      <c r="A76" s="4">
        <v>46</v>
      </c>
      <c r="B76" s="3" t="s">
        <v>129</v>
      </c>
      <c r="C76" s="2" t="s">
        <v>62</v>
      </c>
      <c r="D76" s="5" t="s">
        <v>142</v>
      </c>
      <c r="E76" s="10">
        <f>(1375.46+U76)</f>
        <v>1422.89</v>
      </c>
      <c r="G76" s="10">
        <v>1109.8499999999999</v>
      </c>
      <c r="K76" s="10">
        <v>600</v>
      </c>
      <c r="U76" s="10">
        <v>47.43</v>
      </c>
      <c r="W76" s="11">
        <v>-30.8</v>
      </c>
      <c r="AE76" s="11">
        <v>-27.27</v>
      </c>
      <c r="AJ76" s="11">
        <v>-227.94</v>
      </c>
      <c r="AK76" s="11">
        <v>-30.06</v>
      </c>
      <c r="AL76" s="11">
        <f>SUM(AE76,W76)</f>
        <v>-58.07</v>
      </c>
      <c r="AM76" s="10">
        <v>2816.67</v>
      </c>
    </row>
    <row r="77" spans="1:39" ht="16.5" customHeight="1">
      <c r="A77" s="4">
        <v>114</v>
      </c>
      <c r="B77" s="3" t="s">
        <v>130</v>
      </c>
      <c r="C77" s="2" t="s">
        <v>95</v>
      </c>
      <c r="D77" s="5" t="s">
        <v>142</v>
      </c>
      <c r="E77" s="10">
        <v>2439.4499999999998</v>
      </c>
      <c r="G77" s="10">
        <v>1366.09</v>
      </c>
      <c r="K77" s="10">
        <v>600</v>
      </c>
      <c r="P77" s="11">
        <v>-2.44</v>
      </c>
      <c r="R77" s="11">
        <v>-24.39</v>
      </c>
      <c r="W77" s="11">
        <v>-15.4</v>
      </c>
      <c r="Z77" s="11">
        <v>-74.62</v>
      </c>
      <c r="AD77" s="11">
        <v>-433.75</v>
      </c>
      <c r="AJ77" s="11">
        <v>-418.6</v>
      </c>
      <c r="AK77" s="11">
        <v>-153.24</v>
      </c>
      <c r="AL77" s="11">
        <f>SUM(AD77,Z77,W77,R77,P77)</f>
        <v>-550.6</v>
      </c>
      <c r="AM77" s="10">
        <v>3283.1</v>
      </c>
    </row>
    <row r="78" spans="1:39" ht="16.5" customHeight="1">
      <c r="A78" s="4">
        <v>126</v>
      </c>
      <c r="B78" s="3" t="s">
        <v>131</v>
      </c>
      <c r="C78" s="2" t="s">
        <v>88</v>
      </c>
      <c r="D78" s="5" t="s">
        <v>142</v>
      </c>
      <c r="E78" s="10">
        <v>5923.85</v>
      </c>
      <c r="G78" s="10">
        <v>3317.36</v>
      </c>
      <c r="K78" s="10">
        <v>600</v>
      </c>
      <c r="L78" s="10">
        <v>1660.82</v>
      </c>
      <c r="S78" s="11">
        <v>-1141</v>
      </c>
      <c r="W78" s="11">
        <v>-15.4</v>
      </c>
      <c r="Z78" s="11">
        <v>-262.58999999999997</v>
      </c>
      <c r="AA78" s="11">
        <v>-390.92</v>
      </c>
      <c r="AB78" s="11">
        <v>-495.29</v>
      </c>
      <c r="AC78" s="11">
        <v>-584.19000000000005</v>
      </c>
      <c r="AJ78" s="11">
        <v>-642.33000000000004</v>
      </c>
      <c r="AK78" s="11">
        <v>-1899.92</v>
      </c>
      <c r="AL78" s="11">
        <f>SUM(AC78,AB78,AA78,Z78,W78,S78)</f>
        <v>-2889.3900000000003</v>
      </c>
      <c r="AM78" s="10">
        <v>6070.39</v>
      </c>
    </row>
    <row r="79" spans="1:39" ht="16.5" customHeight="1">
      <c r="A79" s="4">
        <v>185</v>
      </c>
      <c r="B79" s="3" t="s">
        <v>132</v>
      </c>
      <c r="C79" s="2" t="s">
        <v>48</v>
      </c>
      <c r="D79" s="5" t="s">
        <v>142</v>
      </c>
      <c r="E79" s="10">
        <v>2380.11</v>
      </c>
      <c r="G79" s="10">
        <v>904.44</v>
      </c>
      <c r="K79" s="10">
        <v>600</v>
      </c>
      <c r="L79" s="10">
        <v>855.68</v>
      </c>
      <c r="P79" s="11">
        <v>-2.38</v>
      </c>
      <c r="T79" s="11">
        <v>-976.36</v>
      </c>
      <c r="W79" s="11">
        <v>-61.6</v>
      </c>
      <c r="AA79" s="11">
        <v>-300</v>
      </c>
      <c r="AC79" s="11">
        <v>-352.53</v>
      </c>
      <c r="AI79" s="11">
        <v>-227.51</v>
      </c>
      <c r="AJ79" s="11">
        <v>-455.42</v>
      </c>
      <c r="AK79" s="11">
        <v>-60.33</v>
      </c>
      <c r="AL79" s="11">
        <f>SUM(AI79,AC79,AA79,W79,T79,P79)</f>
        <v>-1920.38</v>
      </c>
      <c r="AM79" s="10">
        <v>2304.1</v>
      </c>
    </row>
    <row r="80" spans="1:39" ht="16.5" customHeight="1">
      <c r="A80" s="4">
        <v>178</v>
      </c>
      <c r="B80" s="3" t="s">
        <v>133</v>
      </c>
      <c r="C80" s="2" t="s">
        <v>37</v>
      </c>
      <c r="D80" s="5" t="s">
        <v>142</v>
      </c>
      <c r="E80" s="10">
        <v>2499.12</v>
      </c>
      <c r="G80" s="10">
        <v>1049.6300000000001</v>
      </c>
      <c r="K80" s="10">
        <v>600</v>
      </c>
      <c r="L80" s="10">
        <v>388.41</v>
      </c>
      <c r="M80" s="10">
        <v>765.05</v>
      </c>
      <c r="P80" s="11">
        <v>-2.5</v>
      </c>
      <c r="S80" s="11">
        <v>-1380.01</v>
      </c>
      <c r="W80" s="11">
        <v>-62.14</v>
      </c>
      <c r="AJ80" s="11">
        <v>-517.24</v>
      </c>
      <c r="AK80" s="11">
        <v>-305.49</v>
      </c>
      <c r="AL80" s="11">
        <f>SUM(W80,S80,P80)</f>
        <v>-1444.65</v>
      </c>
      <c r="AM80" s="10">
        <v>3034.83</v>
      </c>
    </row>
    <row r="81" spans="1:39" ht="16.5" customHeight="1">
      <c r="A81" s="4">
        <v>175</v>
      </c>
      <c r="B81" s="3" t="s">
        <v>134</v>
      </c>
      <c r="C81" s="2" t="s">
        <v>37</v>
      </c>
      <c r="D81" s="5" t="s">
        <v>142</v>
      </c>
      <c r="E81" s="10">
        <v>2499.12</v>
      </c>
      <c r="G81" s="10">
        <v>1099.6099999999999</v>
      </c>
      <c r="K81" s="10">
        <v>600</v>
      </c>
      <c r="L81" s="10">
        <v>535</v>
      </c>
      <c r="P81" s="11">
        <v>-2.5</v>
      </c>
      <c r="R81" s="11">
        <v>-24.99</v>
      </c>
      <c r="S81" s="11">
        <v>-120.12</v>
      </c>
      <c r="W81" s="11">
        <v>-20.98</v>
      </c>
      <c r="AJ81" s="11">
        <v>-454.71</v>
      </c>
      <c r="AK81" s="11">
        <v>-197.05</v>
      </c>
      <c r="AL81" s="11">
        <f>SUM(W81,S81,R81,P81)</f>
        <v>-168.59</v>
      </c>
      <c r="AM81" s="10">
        <v>3913.38</v>
      </c>
    </row>
    <row r="82" spans="1:39" ht="16.5" customHeight="1">
      <c r="A82" s="4">
        <v>267</v>
      </c>
      <c r="B82" s="3" t="s">
        <v>135</v>
      </c>
      <c r="C82" s="2" t="s">
        <v>45</v>
      </c>
      <c r="D82" s="5" t="s">
        <v>142</v>
      </c>
      <c r="E82" s="10">
        <v>2659.34</v>
      </c>
      <c r="H82" s="10">
        <f>(664.84+AG82)</f>
        <v>804.84</v>
      </c>
      <c r="I82" s="10">
        <v>221.61</v>
      </c>
      <c r="K82" s="10">
        <v>600</v>
      </c>
      <c r="M82" s="10">
        <v>800</v>
      </c>
      <c r="N82" s="11">
        <v>-746.45</v>
      </c>
      <c r="AF82" s="11">
        <v>-140</v>
      </c>
      <c r="AG82" s="10">
        <v>140</v>
      </c>
      <c r="AJ82" s="11">
        <v>-478.03</v>
      </c>
      <c r="AK82" s="11">
        <v>-107.02</v>
      </c>
      <c r="AL82" s="11">
        <f>SUM(AF82,N82)</f>
        <v>-886.45</v>
      </c>
      <c r="AM82" s="10">
        <v>3614.29</v>
      </c>
    </row>
    <row r="83" spans="1:39" ht="16.5" customHeight="1">
      <c r="A83" s="4">
        <v>193</v>
      </c>
      <c r="B83" s="3" t="s">
        <v>136</v>
      </c>
      <c r="C83" s="2" t="s">
        <v>48</v>
      </c>
      <c r="D83" s="5" t="s">
        <v>143</v>
      </c>
      <c r="E83" s="10">
        <v>2266.77</v>
      </c>
      <c r="G83" s="10">
        <v>498.69</v>
      </c>
      <c r="K83" s="10">
        <v>600</v>
      </c>
      <c r="L83" s="10">
        <v>506.11</v>
      </c>
      <c r="S83" s="11">
        <v>-748.04</v>
      </c>
      <c r="AJ83" s="11">
        <v>-359.87</v>
      </c>
      <c r="AK83" s="11">
        <v>-81.96</v>
      </c>
      <c r="AL83" s="11">
        <f>SUM(S83)</f>
        <v>-748.04</v>
      </c>
      <c r="AM83" s="10">
        <v>2681.7</v>
      </c>
    </row>
    <row r="84" spans="1:39" ht="16.5" customHeight="1">
      <c r="A84" s="4">
        <v>110</v>
      </c>
      <c r="B84" s="3" t="s">
        <v>137</v>
      </c>
      <c r="C84" s="2" t="s">
        <v>48</v>
      </c>
      <c r="D84" s="5" t="s">
        <v>142</v>
      </c>
      <c r="E84" s="10">
        <v>3053.76</v>
      </c>
      <c r="G84" s="10">
        <v>1832.26</v>
      </c>
      <c r="K84" s="10">
        <v>600</v>
      </c>
      <c r="L84" s="10">
        <v>855</v>
      </c>
      <c r="S84" s="11">
        <v>-631.97</v>
      </c>
      <c r="AJ84" s="11">
        <v>-631.51</v>
      </c>
      <c r="AK84" s="11">
        <v>-483.62</v>
      </c>
      <c r="AL84" s="11">
        <f>SUM(S84)</f>
        <v>-631.97</v>
      </c>
      <c r="AM84" s="10">
        <v>4593.92</v>
      </c>
    </row>
    <row r="85" spans="1:39" ht="16.5" customHeight="1">
      <c r="A85" s="4">
        <v>264</v>
      </c>
      <c r="B85" s="3" t="s">
        <v>138</v>
      </c>
      <c r="C85" s="2" t="s">
        <v>69</v>
      </c>
      <c r="D85" s="5" t="s">
        <v>142</v>
      </c>
      <c r="E85" s="10">
        <f>(1020.11+U85)</f>
        <v>1055.29</v>
      </c>
      <c r="G85" s="10">
        <v>21.11</v>
      </c>
      <c r="K85" s="10">
        <v>600</v>
      </c>
      <c r="P85" s="11">
        <v>-1.06</v>
      </c>
      <c r="U85" s="10">
        <v>35.18</v>
      </c>
      <c r="AE85" s="11">
        <v>-27.27</v>
      </c>
      <c r="AJ85" s="11">
        <v>-86.11</v>
      </c>
      <c r="AL85" s="11">
        <f>SUM(AE85,P85)</f>
        <v>-28.33</v>
      </c>
      <c r="AM85" s="10">
        <v>1561.96</v>
      </c>
    </row>
    <row r="86" spans="1:39" ht="16.5" customHeight="1">
      <c r="A86" s="4">
        <v>261</v>
      </c>
      <c r="B86" s="3" t="s">
        <v>139</v>
      </c>
      <c r="C86" s="2" t="s">
        <v>45</v>
      </c>
      <c r="D86" s="2" t="s">
        <v>142</v>
      </c>
      <c r="E86" s="10">
        <v>3324.18</v>
      </c>
      <c r="G86" s="10">
        <v>132.97</v>
      </c>
      <c r="K86" s="10">
        <v>600</v>
      </c>
      <c r="P86" s="11">
        <v>-3.32</v>
      </c>
      <c r="AJ86" s="11">
        <v>-380.28</v>
      </c>
      <c r="AK86" s="11">
        <v>-106.73</v>
      </c>
      <c r="AL86" s="11">
        <f>SUM(P86)</f>
        <v>-3.32</v>
      </c>
      <c r="AM86" s="10">
        <v>3566.82</v>
      </c>
    </row>
    <row r="87" spans="1:39" ht="16.5" customHeight="1">
      <c r="A87" s="4">
        <v>219</v>
      </c>
      <c r="B87" s="3" t="s">
        <v>140</v>
      </c>
      <c r="C87" s="2" t="s">
        <v>48</v>
      </c>
      <c r="D87" s="2" t="s">
        <v>144</v>
      </c>
      <c r="E87" s="10">
        <v>2158.83</v>
      </c>
      <c r="G87" s="10">
        <v>388.59</v>
      </c>
      <c r="K87" s="10">
        <v>600</v>
      </c>
      <c r="L87" s="10">
        <v>506.11</v>
      </c>
      <c r="R87" s="11">
        <v>-21.59</v>
      </c>
      <c r="W87" s="11">
        <v>-30.8</v>
      </c>
      <c r="AJ87" s="11">
        <v>-335.88</v>
      </c>
      <c r="AK87" s="11">
        <v>-18.37</v>
      </c>
      <c r="AL87" s="11">
        <f>SUM(W87,R87)</f>
        <v>-52.39</v>
      </c>
      <c r="AM87" s="10">
        <v>3246.89</v>
      </c>
    </row>
    <row r="88" spans="1:39" ht="16.5" customHeight="1">
      <c r="E88" s="12" t="s">
        <v>152</v>
      </c>
      <c r="F88" s="12"/>
      <c r="G88" s="12" t="s">
        <v>152</v>
      </c>
      <c r="H88" s="12" t="s">
        <v>152</v>
      </c>
      <c r="I88" s="12" t="s">
        <v>152</v>
      </c>
      <c r="J88" s="12" t="s">
        <v>152</v>
      </c>
      <c r="K88" s="12" t="s">
        <v>152</v>
      </c>
      <c r="L88" s="12" t="s">
        <v>152</v>
      </c>
      <c r="M88" s="12" t="s">
        <v>152</v>
      </c>
      <c r="AJ88" s="11">
        <f>SUM(AJ2:AJ87)</f>
        <v>-35411.780000000013</v>
      </c>
      <c r="AK88" s="11">
        <f>SUM(AK2:AK87)</f>
        <v>-36529.710000000006</v>
      </c>
      <c r="AL88" s="11">
        <f>SUM(AL2:AL87)</f>
        <v>-104294.70999999999</v>
      </c>
      <c r="AM88" s="10">
        <f>SUM(AM2:AM87)</f>
        <v>281618.73000000004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wanderson</dc:creator>
  <cp:lastModifiedBy>wanderson</cp:lastModifiedBy>
  <cp:lastPrinted>2020-01-13T16:42:37Z</cp:lastPrinted>
  <dcterms:created xsi:type="dcterms:W3CDTF">2020-01-10T19:01:16Z</dcterms:created>
  <dcterms:modified xsi:type="dcterms:W3CDTF">2020-01-13T17:53:02Z</dcterms:modified>
</cp:coreProperties>
</file>