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Plan1" sheetId="1" r:id="rId1"/>
  </sheets>
  <calcPr calcId="124519"/>
</workbook>
</file>

<file path=xl/calcChain.xml><?xml version="1.0" encoding="utf-8"?>
<calcChain xmlns="http://schemas.openxmlformats.org/spreadsheetml/2006/main">
  <c r="AH88" i="1"/>
  <c r="AI88"/>
  <c r="AJ88"/>
  <c r="AK88"/>
  <c r="AJ87"/>
  <c r="AJ86"/>
  <c r="AJ85"/>
  <c r="AJ84"/>
  <c r="AJ83"/>
  <c r="AJ82"/>
  <c r="AJ81"/>
  <c r="AJ80"/>
  <c r="AJ79"/>
  <c r="AJ78"/>
  <c r="AJ77"/>
  <c r="AJ76"/>
  <c r="AJ75"/>
  <c r="AJ74"/>
  <c r="AJ73"/>
  <c r="AJ72"/>
  <c r="AJ71"/>
  <c r="AJ70"/>
  <c r="AJ69"/>
  <c r="AJ68"/>
  <c r="AJ67"/>
  <c r="AJ66"/>
  <c r="AJ65"/>
  <c r="AJ64"/>
  <c r="AJ63"/>
  <c r="AJ62"/>
  <c r="AJ61"/>
  <c r="AJ60"/>
  <c r="AJ59"/>
  <c r="AJ58"/>
  <c r="AJ57"/>
  <c r="AJ56"/>
  <c r="AJ55"/>
  <c r="AJ54"/>
  <c r="AJ53"/>
  <c r="AJ52"/>
  <c r="AJ51"/>
  <c r="AJ50"/>
  <c r="AJ49"/>
  <c r="AJ48"/>
  <c r="AJ47"/>
  <c r="AJ46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8"/>
  <c r="AJ7"/>
  <c r="AJ6"/>
  <c r="AJ5"/>
  <c r="AJ4"/>
  <c r="AJ3"/>
  <c r="AJ2"/>
  <c r="I85"/>
  <c r="I70"/>
  <c r="I54"/>
  <c r="I48"/>
  <c r="I43"/>
  <c r="I19"/>
  <c r="I5"/>
  <c r="E76"/>
  <c r="E67"/>
  <c r="E61"/>
  <c r="E28"/>
  <c r="E19"/>
  <c r="E10"/>
  <c r="E6"/>
  <c r="E3"/>
  <c r="AI2"/>
  <c r="K57"/>
  <c r="G82"/>
  <c r="G62"/>
  <c r="G56"/>
  <c r="G26"/>
  <c r="G11"/>
  <c r="E78"/>
  <c r="E59"/>
  <c r="E55"/>
  <c r="E30"/>
</calcChain>
</file>

<file path=xl/sharedStrings.xml><?xml version="1.0" encoding="utf-8"?>
<sst xmlns="http://schemas.openxmlformats.org/spreadsheetml/2006/main" count="303" uniqueCount="151">
  <si>
    <t>Matrícula</t>
  </si>
  <si>
    <t>Nome</t>
  </si>
  <si>
    <t>Cargo</t>
  </si>
  <si>
    <t>Salário</t>
  </si>
  <si>
    <t>Desc. Férias</t>
  </si>
  <si>
    <t>Vale Transporte</t>
  </si>
  <si>
    <t>Prêmio</t>
  </si>
  <si>
    <t>Adic por Tempo Serv</t>
  </si>
  <si>
    <t>Mens. Sindical</t>
  </si>
  <si>
    <t>Unimed Mensalid</t>
  </si>
  <si>
    <t>Pensão Familiar</t>
  </si>
  <si>
    <t>Faltas Jus. Dia</t>
  </si>
  <si>
    <t>DSR H. Extras</t>
  </si>
  <si>
    <t>Desc. INSS</t>
  </si>
  <si>
    <t>Desc. IRRF</t>
  </si>
  <si>
    <t>Plano Odontolog</t>
  </si>
  <si>
    <t>Férias</t>
  </si>
  <si>
    <t>Desc. IRRF Feri</t>
  </si>
  <si>
    <t>Hora Extra 100%</t>
  </si>
  <si>
    <t>Aux Alimentação</t>
  </si>
  <si>
    <t>Farmácia</t>
  </si>
  <si>
    <t>Posto de Comb</t>
  </si>
  <si>
    <t>Supermercado</t>
  </si>
  <si>
    <t>Mutua</t>
  </si>
  <si>
    <t>Banco do Brasil</t>
  </si>
  <si>
    <t>Gratif. GED</t>
  </si>
  <si>
    <t>Gratif. Função</t>
  </si>
  <si>
    <t>Desc Aux Alimen</t>
  </si>
  <si>
    <t>Prev. de Consig</t>
  </si>
  <si>
    <t>Prev. de Consig1</t>
  </si>
  <si>
    <t>Dif Gratif</t>
  </si>
  <si>
    <t>Mens. Senge-PB</t>
  </si>
  <si>
    <t>Desconto Autorizado</t>
  </si>
  <si>
    <t>Liquido</t>
  </si>
  <si>
    <t>ADALBERTO MACHADO DE ALBUQUERQUE</t>
  </si>
  <si>
    <t>Técnico Administrativo II</t>
  </si>
  <si>
    <t>ADILSON DE LUCENA COSTA</t>
  </si>
  <si>
    <t>Operador</t>
  </si>
  <si>
    <t>ADJAILSON ARAÚJO DA SILVA</t>
  </si>
  <si>
    <t>Comissionado CC3</t>
  </si>
  <si>
    <t>ADRIANO MAKEL CRUZ DE LIMA</t>
  </si>
  <si>
    <t>ALANNA ALVES BARROS CALADO</t>
  </si>
  <si>
    <t>ALEXANDRE PINTO DE SÁ</t>
  </si>
  <si>
    <t>Comissionado CC5</t>
  </si>
  <si>
    <t>ALMÉRIA VITÓRIA SARAIVA CARNIATO</t>
  </si>
  <si>
    <t>ALOISIO GOMES E SILVA JUNIOR</t>
  </si>
  <si>
    <t>Fiscal II</t>
  </si>
  <si>
    <t>ANALÚSIA ARAÚJO DINIZ</t>
  </si>
  <si>
    <t>Técnico Administrativo I</t>
  </si>
  <si>
    <t>ANTONIO CÉSAR PEREIRA MOURA</t>
  </si>
  <si>
    <t>ANTONIO DANTAS PINHEIRO NETO</t>
  </si>
  <si>
    <t>BENALVA PEREIRA DO NASCIMENTO</t>
  </si>
  <si>
    <t>CARLOS ALBERTO MARQUES MARTINIANO</t>
  </si>
  <si>
    <t>Comissionado CC2</t>
  </si>
  <si>
    <t>CARLOS ROBERTO BEZERRA</t>
  </si>
  <si>
    <t>Comissionado CC4</t>
  </si>
  <si>
    <t>CLEBER TAURINO DOS SANTOS</t>
  </si>
  <si>
    <t>CORJESU PAIVA DOS SANTOS</t>
  </si>
  <si>
    <t>Engenheiro</t>
  </si>
  <si>
    <t xml:space="preserve">DAMIÃO MEDEIROS DE LUCENA </t>
  </si>
  <si>
    <t>Auxiliar de Serviços Gerais II</t>
  </si>
  <si>
    <t>DAMIÃO RODRIGUES DA SILVA</t>
  </si>
  <si>
    <t>DARCIVAL DE OLIVEIRA SILVA</t>
  </si>
  <si>
    <t>EDNIZ FERREIRA BATISTA</t>
  </si>
  <si>
    <t>ELDON MACIO LACERDA DE SOUSA</t>
  </si>
  <si>
    <t>EUTICIA MARIA LUCENA RIBEIRO</t>
  </si>
  <si>
    <t>FELÍCIA ANA RAIMUNDO</t>
  </si>
  <si>
    <t>Comissionado CC1</t>
  </si>
  <si>
    <t>FELIPE GUSTAVO BORGES DA SILVA</t>
  </si>
  <si>
    <t>Comissionado CC6</t>
  </si>
  <si>
    <t>FRANCISCO EDSON SANTIAGO BRASIL</t>
  </si>
  <si>
    <t>FRANCISCO MACIO DA SILVA</t>
  </si>
  <si>
    <t>Fiscal I</t>
  </si>
  <si>
    <t>GABRIELA LOPES FIÚZA DINIZ</t>
  </si>
  <si>
    <t>Telefonista</t>
  </si>
  <si>
    <t>GERALDO DE MAGELA BARROS</t>
  </si>
  <si>
    <t>GRAZIELLE CAROLINE UCHÔA PINHEIRO DA CUNHA</t>
  </si>
  <si>
    <t>GUILHERME AUGUSTO BARROCA GOMES</t>
  </si>
  <si>
    <t>HILTON JOSÉ DE SALLES CARNEIRO</t>
  </si>
  <si>
    <t>IBIRENALDO MARQUES FREIRE</t>
  </si>
  <si>
    <t>ISAAC SANTOS DO NASCIMENTO</t>
  </si>
  <si>
    <t>ÍTALO VINICIUS WANDERLEY DA SILVA</t>
  </si>
  <si>
    <t>JARDON SOUZA MAIA</t>
  </si>
  <si>
    <t>Advogado</t>
  </si>
  <si>
    <t>JOÃO CARLOS GOMES DE MENDONÇA</t>
  </si>
  <si>
    <t>JOÃO GOMES DA FONSECA</t>
  </si>
  <si>
    <t>Escriturario III</t>
  </si>
  <si>
    <t>JOILDO CÉSAR RODRIGUES DE LIMA</t>
  </si>
  <si>
    <t>JOSÉ EMIDIO DA SILVA AMORIM</t>
  </si>
  <si>
    <t>JOSÉ ROLIM DIAS</t>
  </si>
  <si>
    <t>JOSEMAR SOUZA DO NASCIMENTO</t>
  </si>
  <si>
    <t>JOSIMAR DE CASTRO BARRETO SOBRINHO</t>
  </si>
  <si>
    <t>JOVELINO FELIPE MARTINS</t>
  </si>
  <si>
    <t>Motorista</t>
  </si>
  <si>
    <t>JUAN EBANO SOARES ALENCAR</t>
  </si>
  <si>
    <t>JUELY DA NÓBREGA MONTEIRO</t>
  </si>
  <si>
    <t>LUCAS ALMEIDA SILVA</t>
  </si>
  <si>
    <t>LUCIANO BEZERRA DOS SANTOS</t>
  </si>
  <si>
    <t>LUCIENE DA SILVA MOREIRA</t>
  </si>
  <si>
    <t>LUIZ EDUARDO MADRUGA FERREIRA LIMA</t>
  </si>
  <si>
    <t>MANOEL ALVES DE OLIVEIRA</t>
  </si>
  <si>
    <t>MARCO AURÉLIO DE SOUZA TOLEDO</t>
  </si>
  <si>
    <t>MARCONE OLIVEIRA DE SOUZA</t>
  </si>
  <si>
    <t>MARCOS BELO DE SOUZA</t>
  </si>
  <si>
    <t>MARIA ELISABETE VILA NOVA</t>
  </si>
  <si>
    <t>Contador</t>
  </si>
  <si>
    <t>MARIA INÊZ DAMASCENO MAFRA CAJÚ</t>
  </si>
  <si>
    <t>MARIA JOSÉ ALMEIDA DA SILVA</t>
  </si>
  <si>
    <t>MARIA NUNES DA SILVA</t>
  </si>
  <si>
    <t>MARIA ODACI SILVA DE MELO</t>
  </si>
  <si>
    <t>MARIA SINEIDE LACERDA DE CALDAS</t>
  </si>
  <si>
    <t>MATILDE CRISTINA DE LIMA COELHO SÁTIRO</t>
  </si>
  <si>
    <t>MAVINA DUTRA DO NASCIMENTO</t>
  </si>
  <si>
    <t>MAX MACIEL MARINHO</t>
  </si>
  <si>
    <t>MIKAELA FERNANDES DE SOUZA GOMES</t>
  </si>
  <si>
    <t>NATHAN TARGINO MOREIRA RODRIGUES</t>
  </si>
  <si>
    <t>Tecnologo Diversas Modalidades</t>
  </si>
  <si>
    <t>OSMAR DE MORAIS BARBOZA</t>
  </si>
  <si>
    <t>PAULO LAÉRCIO VIEIRA JUNIOR</t>
  </si>
  <si>
    <t>PEDRO FERREIRA DA SILVA</t>
  </si>
  <si>
    <t>RAIMUNDO NONATO LOPES DE SOUSA</t>
  </si>
  <si>
    <t>RENATA MARIA ALVES CAVALCANTE</t>
  </si>
  <si>
    <t>RICANDA COSTA DE ALMEIDA</t>
  </si>
  <si>
    <t>RODRIGO LUNA BRONZEADO MACHADO</t>
  </si>
  <si>
    <t>RONALDO VITÓRIO RODRIGUES</t>
  </si>
  <si>
    <t>RUTTYCHELLY DO AMARAL FERREIRA BRITO</t>
  </si>
  <si>
    <t>SERGIO QUIRINO DE ALMEIDA</t>
  </si>
  <si>
    <t>SEVERINA MARIA SANTANA DE SOUZA</t>
  </si>
  <si>
    <t>SEVERINO DOS RAMOS LOPES DA SILVA</t>
  </si>
  <si>
    <t>SÔNIA RODRIGUES PESSOA</t>
  </si>
  <si>
    <t>STÊNIO MEDEIROS VERAS</t>
  </si>
  <si>
    <t>SUZANA BARBOSA CAVALCANTE</t>
  </si>
  <si>
    <t>TACIANA DURÉ BARRETO</t>
  </si>
  <si>
    <t>TAINÁ DE FREITAS</t>
  </si>
  <si>
    <t>TATIANE PIRES CHAVES SILVA</t>
  </si>
  <si>
    <t>VALBER GALDINO BARBOSA</t>
  </si>
  <si>
    <t>VALDIR OLIVEIRA DE ARAÚJO</t>
  </si>
  <si>
    <t>VERA LÚCIA RODRIGUES DE OLIVEIRA</t>
  </si>
  <si>
    <t>VINICIUS DA COSTA MOREIRA</t>
  </si>
  <si>
    <t>Lotação</t>
  </si>
  <si>
    <t>Sede</t>
  </si>
  <si>
    <t>Campina Grande</t>
  </si>
  <si>
    <t>Souza</t>
  </si>
  <si>
    <t>Patos</t>
  </si>
  <si>
    <t>Pombal</t>
  </si>
  <si>
    <t>Itaporanga</t>
  </si>
  <si>
    <t>Guarabira</t>
  </si>
  <si>
    <t>Cajazeiras</t>
  </si>
  <si>
    <t>1/3 Férias</t>
  </si>
  <si>
    <t>Outros Descontos</t>
  </si>
  <si>
    <t>#########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</si>
</sst>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9">
    <font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5"/>
      <name val="Calibri"/>
      <family val="2"/>
      <scheme val="minor"/>
    </font>
    <font>
      <b/>
      <sz val="5"/>
      <color theme="3" tint="0.39997558519241921"/>
      <name val="Calibri"/>
      <family val="2"/>
      <scheme val="minor"/>
    </font>
    <font>
      <sz val="5"/>
      <color theme="3" tint="0.39997558519241921"/>
      <name val="Calibri"/>
      <family val="2"/>
      <scheme val="minor"/>
    </font>
    <font>
      <b/>
      <sz val="5"/>
      <color rgb="FFFF0000"/>
      <name val="Calibri"/>
      <family val="2"/>
      <scheme val="minor"/>
    </font>
    <font>
      <sz val="5"/>
      <color rgb="FFFF0000"/>
      <name val="Calibri"/>
      <family val="2"/>
      <scheme val="minor"/>
    </font>
    <font>
      <sz val="5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8"/>
  <sheetViews>
    <sheetView tabSelected="1" zoomScale="170" zoomScaleNormal="170" workbookViewId="0">
      <pane ySplit="1" topLeftCell="A2" activePane="bottomLeft" state="frozen"/>
      <selection pane="bottomLeft" activeCell="AK88" sqref="AK88"/>
    </sheetView>
  </sheetViews>
  <sheetFormatPr defaultRowHeight="8.25"/>
  <cols>
    <col min="1" max="1" width="5.140625" style="2" customWidth="1"/>
    <col min="2" max="2" width="20.140625" style="3" customWidth="1"/>
    <col min="3" max="3" width="8.5703125" style="4" customWidth="1"/>
    <col min="4" max="4" width="7.5703125" style="4" customWidth="1"/>
    <col min="5" max="12" width="6.140625" style="9" customWidth="1"/>
    <col min="13" max="14" width="6.140625" style="10" hidden="1" customWidth="1"/>
    <col min="15" max="15" width="6.140625" style="9" hidden="1" customWidth="1"/>
    <col min="16" max="18" width="6.140625" style="10" hidden="1" customWidth="1"/>
    <col min="19" max="20" width="6.140625" style="9" hidden="1" customWidth="1"/>
    <col min="21" max="29" width="6.140625" style="10" hidden="1" customWidth="1"/>
    <col min="30" max="31" width="6.140625" style="9" hidden="1" customWidth="1"/>
    <col min="32" max="33" width="6.140625" style="10" hidden="1" customWidth="1"/>
    <col min="34" max="36" width="6.140625" style="10" customWidth="1"/>
    <col min="37" max="37" width="9.140625" style="9"/>
    <col min="38" max="16384" width="9.140625" style="1"/>
  </cols>
  <sheetData>
    <row r="1" spans="1:37" s="4" customFormat="1" ht="28.5" customHeight="1">
      <c r="A1" s="4" t="s">
        <v>0</v>
      </c>
      <c r="B1" s="4" t="s">
        <v>1</v>
      </c>
      <c r="C1" s="4" t="s">
        <v>2</v>
      </c>
      <c r="D1" s="4" t="s">
        <v>139</v>
      </c>
      <c r="E1" s="7" t="s">
        <v>3</v>
      </c>
      <c r="F1" s="7" t="s">
        <v>7</v>
      </c>
      <c r="G1" s="7" t="s">
        <v>16</v>
      </c>
      <c r="H1" s="7" t="s">
        <v>148</v>
      </c>
      <c r="I1" s="7" t="s">
        <v>18</v>
      </c>
      <c r="J1" s="7" t="s">
        <v>19</v>
      </c>
      <c r="K1" s="7" t="s">
        <v>25</v>
      </c>
      <c r="L1" s="7" t="s">
        <v>26</v>
      </c>
      <c r="M1" s="8" t="s">
        <v>4</v>
      </c>
      <c r="N1" s="8" t="s">
        <v>5</v>
      </c>
      <c r="O1" s="7" t="s">
        <v>6</v>
      </c>
      <c r="P1" s="8" t="s">
        <v>8</v>
      </c>
      <c r="Q1" s="8" t="s">
        <v>9</v>
      </c>
      <c r="R1" s="8" t="s">
        <v>10</v>
      </c>
      <c r="S1" s="7" t="s">
        <v>11</v>
      </c>
      <c r="T1" s="7" t="s">
        <v>12</v>
      </c>
      <c r="U1" s="8" t="s">
        <v>15</v>
      </c>
      <c r="V1" s="8" t="s">
        <v>17</v>
      </c>
      <c r="W1" s="8" t="s">
        <v>20</v>
      </c>
      <c r="X1" s="8" t="s">
        <v>21</v>
      </c>
      <c r="Y1" s="8" t="s">
        <v>22</v>
      </c>
      <c r="Z1" s="8" t="s">
        <v>23</v>
      </c>
      <c r="AA1" s="8" t="s">
        <v>24</v>
      </c>
      <c r="AB1" s="8" t="s">
        <v>27</v>
      </c>
      <c r="AC1" s="8" t="s">
        <v>28</v>
      </c>
      <c r="AD1" s="7" t="s">
        <v>29</v>
      </c>
      <c r="AE1" s="7" t="s">
        <v>30</v>
      </c>
      <c r="AF1" s="8" t="s">
        <v>31</v>
      </c>
      <c r="AG1" s="8" t="s">
        <v>32</v>
      </c>
      <c r="AH1" s="8" t="s">
        <v>13</v>
      </c>
      <c r="AI1" s="8" t="s">
        <v>14</v>
      </c>
      <c r="AJ1" s="8" t="s">
        <v>149</v>
      </c>
      <c r="AK1" s="7" t="s">
        <v>33</v>
      </c>
    </row>
    <row r="2" spans="1:37" ht="16.5" customHeight="1">
      <c r="A2" s="2">
        <v>159</v>
      </c>
      <c r="B2" s="3" t="s">
        <v>34</v>
      </c>
      <c r="C2" s="4" t="s">
        <v>35</v>
      </c>
      <c r="D2" s="5" t="s">
        <v>140</v>
      </c>
      <c r="E2" s="9">
        <v>2499.12</v>
      </c>
      <c r="F2" s="9">
        <v>1199.58</v>
      </c>
      <c r="J2" s="9">
        <v>600</v>
      </c>
      <c r="K2" s="9">
        <v>835</v>
      </c>
      <c r="N2" s="10">
        <v>-2.5</v>
      </c>
      <c r="Q2" s="10">
        <v>-631.97</v>
      </c>
      <c r="U2" s="10">
        <v>-30.8</v>
      </c>
      <c r="X2" s="10">
        <v>-115.05</v>
      </c>
      <c r="Y2" s="10">
        <v>-300</v>
      </c>
      <c r="AH2" s="10">
        <v>-498.7</v>
      </c>
      <c r="AI2" s="10">
        <f>(-229.09+V2)</f>
        <v>-229.09</v>
      </c>
      <c r="AJ2" s="10">
        <f>SUM(Y2,X2,U2,Q2,N2)</f>
        <v>-1080.3200000000002</v>
      </c>
      <c r="AK2" s="9">
        <v>3325.59</v>
      </c>
    </row>
    <row r="3" spans="1:37" ht="16.5" customHeight="1">
      <c r="A3" s="2">
        <v>90</v>
      </c>
      <c r="B3" s="3" t="s">
        <v>36</v>
      </c>
      <c r="C3" s="4" t="s">
        <v>37</v>
      </c>
      <c r="D3" s="5" t="s">
        <v>140</v>
      </c>
      <c r="E3" s="9">
        <f>(2020.54+S3)</f>
        <v>2755.2799999999997</v>
      </c>
      <c r="F3" s="9">
        <v>1818.48</v>
      </c>
      <c r="J3" s="9">
        <v>600</v>
      </c>
      <c r="K3" s="9">
        <v>730.17</v>
      </c>
      <c r="N3" s="10">
        <v>-2.76</v>
      </c>
      <c r="Q3" s="10">
        <v>-1094.58</v>
      </c>
      <c r="S3" s="9">
        <v>734.74</v>
      </c>
      <c r="Z3" s="10">
        <v>-807.97</v>
      </c>
      <c r="AB3" s="10">
        <v>-218.16</v>
      </c>
      <c r="AH3" s="10">
        <v>-583.42999999999995</v>
      </c>
      <c r="AI3" s="10">
        <v>-340.67</v>
      </c>
      <c r="AJ3" s="10">
        <f>SUM(AB3,Z3,Q3,N3)</f>
        <v>-2123.4700000000003</v>
      </c>
      <c r="AK3" s="9">
        <v>2856.36</v>
      </c>
    </row>
    <row r="4" spans="1:37" ht="16.5" customHeight="1">
      <c r="A4" s="2">
        <v>236</v>
      </c>
      <c r="B4" s="3" t="s">
        <v>38</v>
      </c>
      <c r="C4" s="4" t="s">
        <v>39</v>
      </c>
      <c r="D4" s="5" t="s">
        <v>140</v>
      </c>
      <c r="E4" s="9">
        <v>1774.18</v>
      </c>
      <c r="F4" s="9">
        <v>248.39</v>
      </c>
      <c r="J4" s="9">
        <v>600</v>
      </c>
      <c r="N4" s="10">
        <v>-1.77</v>
      </c>
      <c r="Q4" s="10">
        <v>-462.61</v>
      </c>
      <c r="X4" s="10">
        <v>-60</v>
      </c>
      <c r="Z4" s="10">
        <v>-335.22</v>
      </c>
      <c r="AH4" s="10">
        <v>-182.03</v>
      </c>
      <c r="AJ4" s="10">
        <f>SUM(Z4,X4,Q4,N4)</f>
        <v>-859.6</v>
      </c>
      <c r="AK4" s="9">
        <v>1580.94</v>
      </c>
    </row>
    <row r="5" spans="1:37" ht="16.5" customHeight="1">
      <c r="A5" s="2">
        <v>251</v>
      </c>
      <c r="B5" s="3" t="s">
        <v>40</v>
      </c>
      <c r="C5" s="4" t="s">
        <v>39</v>
      </c>
      <c r="D5" s="5" t="s">
        <v>140</v>
      </c>
      <c r="E5" s="9">
        <v>1774.18</v>
      </c>
      <c r="F5" s="9">
        <v>177.42</v>
      </c>
      <c r="I5" s="9">
        <f>(141.93+T5)</f>
        <v>169.22</v>
      </c>
      <c r="J5" s="9">
        <v>600</v>
      </c>
      <c r="N5" s="10">
        <v>-1.77</v>
      </c>
      <c r="T5" s="9">
        <v>27.29</v>
      </c>
      <c r="AH5" s="10">
        <v>-190.87</v>
      </c>
      <c r="AI5" s="10">
        <v>-1.95</v>
      </c>
      <c r="AJ5" s="10">
        <f>SUM(N5)</f>
        <v>-1.77</v>
      </c>
      <c r="AK5" s="9">
        <v>2526.23</v>
      </c>
    </row>
    <row r="6" spans="1:37" ht="16.5" customHeight="1">
      <c r="A6" s="2">
        <v>249</v>
      </c>
      <c r="B6" s="3" t="s">
        <v>41</v>
      </c>
      <c r="C6" s="4" t="s">
        <v>39</v>
      </c>
      <c r="D6" s="5" t="s">
        <v>141</v>
      </c>
      <c r="E6" s="9">
        <f>(1537.62+S6)</f>
        <v>1774.1799999999998</v>
      </c>
      <c r="F6" s="9">
        <v>212.9</v>
      </c>
      <c r="J6" s="9">
        <v>600</v>
      </c>
      <c r="S6" s="9">
        <v>236.56</v>
      </c>
      <c r="Z6" s="10">
        <v>-549.35</v>
      </c>
      <c r="AB6" s="10">
        <v>-109.08</v>
      </c>
      <c r="AH6" s="10">
        <v>-178.83</v>
      </c>
      <c r="AJ6" s="10">
        <f>SUM(AB6,Z6)</f>
        <v>-658.43000000000006</v>
      </c>
      <c r="AK6" s="9">
        <v>1749.82</v>
      </c>
    </row>
    <row r="7" spans="1:37" ht="16.5" customHeight="1">
      <c r="A7" s="2">
        <v>234</v>
      </c>
      <c r="B7" s="3" t="s">
        <v>42</v>
      </c>
      <c r="C7" s="4" t="s">
        <v>43</v>
      </c>
      <c r="D7" s="5" t="s">
        <v>142</v>
      </c>
      <c r="E7" s="9">
        <v>3324.18</v>
      </c>
      <c r="F7" s="9">
        <v>465.39</v>
      </c>
      <c r="J7" s="9">
        <v>600</v>
      </c>
      <c r="Q7" s="10">
        <v>-836.63</v>
      </c>
      <c r="AH7" s="10">
        <v>-416.85</v>
      </c>
      <c r="AI7" s="10">
        <v>-67.5</v>
      </c>
      <c r="AJ7" s="10">
        <f>SUM(Q7)</f>
        <v>-836.63</v>
      </c>
      <c r="AK7" s="9">
        <v>3068.59</v>
      </c>
    </row>
    <row r="8" spans="1:37" ht="16.5" customHeight="1">
      <c r="A8" s="2">
        <v>230</v>
      </c>
      <c r="B8" s="3" t="s">
        <v>44</v>
      </c>
      <c r="C8" s="4" t="s">
        <v>43</v>
      </c>
      <c r="D8" s="5" t="s">
        <v>140</v>
      </c>
      <c r="E8" s="9">
        <v>3324.18</v>
      </c>
      <c r="F8" s="9">
        <v>465.39</v>
      </c>
      <c r="J8" s="9">
        <v>600</v>
      </c>
      <c r="N8" s="10">
        <v>-3.32</v>
      </c>
      <c r="AH8" s="10">
        <v>-416.85</v>
      </c>
      <c r="AI8" s="10">
        <v>-151.11000000000001</v>
      </c>
      <c r="AJ8" s="10">
        <f>SUM(N8)</f>
        <v>-3.32</v>
      </c>
      <c r="AK8" s="9">
        <v>3818.29</v>
      </c>
    </row>
    <row r="9" spans="1:37" ht="16.5" customHeight="1">
      <c r="A9" s="2">
        <v>151</v>
      </c>
      <c r="B9" s="3" t="s">
        <v>45</v>
      </c>
      <c r="C9" s="4" t="s">
        <v>46</v>
      </c>
      <c r="D9" s="5" t="s">
        <v>140</v>
      </c>
      <c r="E9" s="9">
        <v>2624.07</v>
      </c>
      <c r="F9" s="9">
        <v>1312.04</v>
      </c>
      <c r="J9" s="9">
        <v>600</v>
      </c>
      <c r="K9" s="9">
        <v>855.68</v>
      </c>
      <c r="P9" s="10">
        <v>-26.24</v>
      </c>
      <c r="U9" s="10">
        <v>-15.4</v>
      </c>
      <c r="AH9" s="10">
        <v>-527.09</v>
      </c>
      <c r="AI9" s="10">
        <v>-280.77</v>
      </c>
      <c r="AJ9" s="10">
        <f>SUM(U9,P9)</f>
        <v>-41.64</v>
      </c>
      <c r="AK9" s="9">
        <v>4542.29</v>
      </c>
    </row>
    <row r="10" spans="1:37" ht="16.5" customHeight="1">
      <c r="A10" s="2">
        <v>101</v>
      </c>
      <c r="B10" s="3" t="s">
        <v>47</v>
      </c>
      <c r="C10" s="4" t="s">
        <v>48</v>
      </c>
      <c r="D10" s="5" t="s">
        <v>140</v>
      </c>
      <c r="E10" s="9">
        <f>(2152.26+S10)</f>
        <v>2483.38</v>
      </c>
      <c r="F10" s="9">
        <v>1589.36</v>
      </c>
      <c r="J10" s="9">
        <v>600</v>
      </c>
      <c r="N10" s="10">
        <v>-2.48</v>
      </c>
      <c r="Q10" s="10">
        <v>-55.54</v>
      </c>
      <c r="S10" s="9">
        <v>331.12</v>
      </c>
      <c r="U10" s="10">
        <v>-30.8</v>
      </c>
      <c r="X10" s="10">
        <v>-95</v>
      </c>
      <c r="Z10" s="10">
        <v>-706.45</v>
      </c>
      <c r="AA10" s="10">
        <v>-240.25</v>
      </c>
      <c r="AB10" s="10">
        <v>-109.08</v>
      </c>
      <c r="AH10" s="10">
        <v>-448</v>
      </c>
      <c r="AI10" s="10">
        <v>-188.91</v>
      </c>
      <c r="AJ10" s="10">
        <f>SUM(Z10:AB10,X10,U10,Q10,N10)</f>
        <v>-1239.5999999999999</v>
      </c>
      <c r="AK10" s="9">
        <v>2796.23</v>
      </c>
    </row>
    <row r="11" spans="1:37" ht="16.5" customHeight="1">
      <c r="A11" s="2">
        <v>192</v>
      </c>
      <c r="B11" s="3" t="s">
        <v>49</v>
      </c>
      <c r="C11" s="4" t="s">
        <v>35</v>
      </c>
      <c r="D11" s="5" t="s">
        <v>140</v>
      </c>
      <c r="E11" s="9">
        <v>2266.77</v>
      </c>
      <c r="F11" s="9">
        <v>498.69</v>
      </c>
      <c r="G11" s="9">
        <f>(148.83+AD11)</f>
        <v>157.30000000000001</v>
      </c>
      <c r="H11" s="9">
        <v>49.61</v>
      </c>
      <c r="J11" s="9">
        <v>600</v>
      </c>
      <c r="K11" s="9">
        <v>806.11</v>
      </c>
      <c r="L11" s="9">
        <v>938.66</v>
      </c>
      <c r="M11" s="10">
        <v>-189.97</v>
      </c>
      <c r="AC11" s="10">
        <v>-8.4700000000000006</v>
      </c>
      <c r="AD11" s="9">
        <v>8.4700000000000006</v>
      </c>
      <c r="AH11" s="10">
        <v>-517.95000000000005</v>
      </c>
      <c r="AI11" s="10">
        <v>-267.04000000000002</v>
      </c>
      <c r="AJ11" s="10">
        <f>SUM(AC11,M11)</f>
        <v>-198.44</v>
      </c>
      <c r="AK11" s="9">
        <v>4333.71</v>
      </c>
    </row>
    <row r="12" spans="1:37" ht="16.5" customHeight="1">
      <c r="A12" s="2">
        <v>227</v>
      </c>
      <c r="B12" s="3" t="s">
        <v>50</v>
      </c>
      <c r="C12" s="4" t="s">
        <v>35</v>
      </c>
      <c r="D12" s="5" t="s">
        <v>142</v>
      </c>
      <c r="E12" s="9">
        <v>2158.83</v>
      </c>
      <c r="F12" s="9">
        <v>345.41</v>
      </c>
      <c r="J12" s="9">
        <v>600</v>
      </c>
      <c r="K12" s="9">
        <v>300</v>
      </c>
      <c r="L12" s="9">
        <v>401.36</v>
      </c>
      <c r="P12" s="10">
        <v>-21.59</v>
      </c>
      <c r="Z12" s="10">
        <v>-452.35</v>
      </c>
      <c r="AH12" s="10">
        <v>-352.61</v>
      </c>
      <c r="AI12" s="10">
        <v>-28.52</v>
      </c>
      <c r="AJ12" s="10">
        <f>SUM(Z12,P12)</f>
        <v>-473.94</v>
      </c>
      <c r="AK12" s="9">
        <v>2950.53</v>
      </c>
    </row>
    <row r="13" spans="1:37" ht="16.5" customHeight="1">
      <c r="A13" s="2">
        <v>95</v>
      </c>
      <c r="B13" s="3" t="s">
        <v>51</v>
      </c>
      <c r="C13" s="4" t="s">
        <v>48</v>
      </c>
      <c r="D13" s="5" t="s">
        <v>140</v>
      </c>
      <c r="E13" s="9">
        <v>2483.38</v>
      </c>
      <c r="F13" s="9">
        <v>1589.36</v>
      </c>
      <c r="J13" s="9">
        <v>600</v>
      </c>
      <c r="N13" s="10">
        <v>-2.48</v>
      </c>
      <c r="P13" s="10">
        <v>-24.83</v>
      </c>
      <c r="Q13" s="10">
        <v>-120.12</v>
      </c>
      <c r="U13" s="10">
        <v>-30.8</v>
      </c>
      <c r="AH13" s="10">
        <v>-448</v>
      </c>
      <c r="AI13" s="10">
        <v>-188.91</v>
      </c>
      <c r="AJ13" s="10">
        <f>SUM(U13,Q13,P13,N13)</f>
        <v>-178.23</v>
      </c>
      <c r="AK13" s="9">
        <v>3857.6</v>
      </c>
    </row>
    <row r="14" spans="1:37" ht="16.5" customHeight="1">
      <c r="A14" s="2">
        <v>233</v>
      </c>
      <c r="B14" s="3" t="s">
        <v>52</v>
      </c>
      <c r="C14" s="4" t="s">
        <v>53</v>
      </c>
      <c r="D14" s="5" t="s">
        <v>140</v>
      </c>
      <c r="E14" s="9">
        <v>1314.2</v>
      </c>
      <c r="F14" s="9">
        <v>183.99</v>
      </c>
      <c r="J14" s="9">
        <v>600</v>
      </c>
      <c r="N14" s="10">
        <v>-1.31</v>
      </c>
      <c r="P14" s="10">
        <v>-13.14</v>
      </c>
      <c r="AA14" s="10">
        <v>-233.16</v>
      </c>
      <c r="AH14" s="10">
        <v>-119.85</v>
      </c>
      <c r="AJ14" s="10">
        <f>SUM(AA14,P14,N14)</f>
        <v>-247.61</v>
      </c>
      <c r="AK14" s="9">
        <v>1730.73</v>
      </c>
    </row>
    <row r="15" spans="1:37" ht="16.5" customHeight="1">
      <c r="A15" s="2">
        <v>237</v>
      </c>
      <c r="B15" s="3" t="s">
        <v>54</v>
      </c>
      <c r="C15" s="4" t="s">
        <v>55</v>
      </c>
      <c r="D15" s="5" t="s">
        <v>140</v>
      </c>
      <c r="E15" s="9">
        <v>2345.89</v>
      </c>
      <c r="F15" s="9">
        <v>328.42</v>
      </c>
      <c r="J15" s="9">
        <v>600</v>
      </c>
      <c r="N15" s="10">
        <v>-2.35</v>
      </c>
      <c r="Z15" s="10">
        <v>-581.48</v>
      </c>
      <c r="AH15" s="10">
        <v>-240.68</v>
      </c>
      <c r="AI15" s="10">
        <v>-25.5</v>
      </c>
      <c r="AJ15" s="10">
        <f>SUM(Z15,N15)</f>
        <v>-583.83000000000004</v>
      </c>
      <c r="AK15" s="9">
        <v>2424.3000000000002</v>
      </c>
    </row>
    <row r="16" spans="1:37" ht="16.5" customHeight="1">
      <c r="A16" s="2">
        <v>169</v>
      </c>
      <c r="B16" s="3" t="s">
        <v>56</v>
      </c>
      <c r="C16" s="4" t="s">
        <v>46</v>
      </c>
      <c r="D16" s="5" t="s">
        <v>140</v>
      </c>
      <c r="E16" s="9">
        <v>2499.12</v>
      </c>
      <c r="F16" s="9">
        <v>1149.5999999999999</v>
      </c>
      <c r="J16" s="9">
        <v>600</v>
      </c>
      <c r="K16" s="9">
        <v>855.68</v>
      </c>
      <c r="P16" s="10">
        <v>-24.99</v>
      </c>
      <c r="Q16" s="10">
        <v>-120.12</v>
      </c>
      <c r="AA16" s="10">
        <v>-1347.07</v>
      </c>
      <c r="AH16" s="10">
        <v>-495.48</v>
      </c>
      <c r="AI16" s="10">
        <v>-265.88</v>
      </c>
      <c r="AJ16" s="10">
        <f>SUM(AA16,Q16,P16)</f>
        <v>-1492.18</v>
      </c>
      <c r="AK16" s="9">
        <v>2850.86</v>
      </c>
    </row>
    <row r="17" spans="1:37" ht="16.5" customHeight="1">
      <c r="A17" s="2">
        <v>155</v>
      </c>
      <c r="B17" s="3" t="s">
        <v>57</v>
      </c>
      <c r="C17" s="4" t="s">
        <v>58</v>
      </c>
      <c r="D17" s="5" t="s">
        <v>140</v>
      </c>
      <c r="E17" s="9">
        <v>9169.2900000000009</v>
      </c>
      <c r="F17" s="9">
        <v>4401.26</v>
      </c>
      <c r="J17" s="9">
        <v>600</v>
      </c>
      <c r="K17" s="9">
        <v>300</v>
      </c>
      <c r="L17" s="9">
        <v>1004.69</v>
      </c>
      <c r="Q17" s="10">
        <v>-1141</v>
      </c>
      <c r="AH17" s="10">
        <v>-642.33000000000004</v>
      </c>
      <c r="AI17" s="10">
        <v>-3044.69</v>
      </c>
      <c r="AJ17" s="10">
        <f>SUM(Q17)</f>
        <v>-1141</v>
      </c>
      <c r="AK17" s="9">
        <v>10647.22</v>
      </c>
    </row>
    <row r="18" spans="1:37" ht="16.5" customHeight="1">
      <c r="A18" s="2">
        <v>23</v>
      </c>
      <c r="B18" s="3" t="s">
        <v>59</v>
      </c>
      <c r="C18" s="4" t="s">
        <v>60</v>
      </c>
      <c r="D18" s="5" t="s">
        <v>143</v>
      </c>
      <c r="E18" s="9">
        <v>1422.89</v>
      </c>
      <c r="F18" s="9">
        <v>1166.77</v>
      </c>
      <c r="J18" s="9">
        <v>600</v>
      </c>
      <c r="AA18" s="10">
        <v>-696.63</v>
      </c>
      <c r="AH18" s="10">
        <v>-233.06</v>
      </c>
      <c r="AI18" s="10">
        <v>-5.51</v>
      </c>
      <c r="AJ18" s="10">
        <f>SUM(AA18)</f>
        <v>-696.63</v>
      </c>
      <c r="AK18" s="9">
        <v>2254.46</v>
      </c>
    </row>
    <row r="19" spans="1:37" ht="16.5" customHeight="1">
      <c r="A19" s="2">
        <v>145</v>
      </c>
      <c r="B19" s="3" t="s">
        <v>61</v>
      </c>
      <c r="C19" s="4" t="s">
        <v>60</v>
      </c>
      <c r="D19" s="5" t="s">
        <v>140</v>
      </c>
      <c r="E19" s="9">
        <f>(1309.96+S19)</f>
        <v>1355.13</v>
      </c>
      <c r="F19" s="9">
        <v>704.67</v>
      </c>
      <c r="I19" s="9">
        <f>(121.96+T19)</f>
        <v>145.41</v>
      </c>
      <c r="J19" s="9">
        <v>600</v>
      </c>
      <c r="N19" s="10">
        <v>-1.36</v>
      </c>
      <c r="S19" s="9">
        <v>45.17</v>
      </c>
      <c r="T19" s="9">
        <v>23.45</v>
      </c>
      <c r="AA19" s="10">
        <v>-367.9</v>
      </c>
      <c r="AB19" s="10">
        <v>-27.27</v>
      </c>
      <c r="AH19" s="10">
        <v>-198.46</v>
      </c>
      <c r="AI19" s="10">
        <v>-7.71</v>
      </c>
      <c r="AJ19" s="10">
        <f>SUM(AB19,AA19,N19)</f>
        <v>-396.53</v>
      </c>
      <c r="AK19" s="9">
        <v>2202.5100000000002</v>
      </c>
    </row>
    <row r="20" spans="1:37" ht="16.5" customHeight="1">
      <c r="A20" s="2">
        <v>104</v>
      </c>
      <c r="B20" s="3" t="s">
        <v>62</v>
      </c>
      <c r="C20" s="4" t="s">
        <v>46</v>
      </c>
      <c r="D20" s="5" t="s">
        <v>140</v>
      </c>
      <c r="E20" s="9">
        <v>2755.28</v>
      </c>
      <c r="F20" s="9">
        <v>1708.27</v>
      </c>
      <c r="J20" s="9">
        <v>600</v>
      </c>
      <c r="K20" s="9">
        <v>1655.68</v>
      </c>
      <c r="L20" s="9">
        <v>765.05</v>
      </c>
      <c r="P20" s="10">
        <v>-27.55</v>
      </c>
      <c r="Q20" s="10">
        <v>-2066.2199999999998</v>
      </c>
      <c r="AH20" s="10">
        <v>-642.33000000000004</v>
      </c>
      <c r="AI20" s="10">
        <v>-795.04</v>
      </c>
      <c r="AJ20" s="10">
        <f>SUM(Q20,P20)</f>
        <v>-2093.77</v>
      </c>
      <c r="AK20" s="9">
        <v>3953.14</v>
      </c>
    </row>
    <row r="21" spans="1:37" ht="16.5" customHeight="1">
      <c r="A21" s="2">
        <v>105</v>
      </c>
      <c r="B21" s="3" t="s">
        <v>63</v>
      </c>
      <c r="C21" s="4" t="s">
        <v>60</v>
      </c>
      <c r="D21" s="5" t="s">
        <v>141</v>
      </c>
      <c r="E21" s="9">
        <v>1422.89</v>
      </c>
      <c r="F21" s="9">
        <v>882.19</v>
      </c>
      <c r="J21" s="9">
        <v>600</v>
      </c>
      <c r="N21" s="10">
        <v>-1.42</v>
      </c>
      <c r="AH21" s="10">
        <v>-207.45</v>
      </c>
      <c r="AJ21" s="10">
        <f>SUM(N21)</f>
        <v>-1.42</v>
      </c>
      <c r="AK21" s="9">
        <v>2696.21</v>
      </c>
    </row>
    <row r="22" spans="1:37" ht="16.5" customHeight="1">
      <c r="A22" s="2">
        <v>210</v>
      </c>
      <c r="B22" s="3" t="s">
        <v>64</v>
      </c>
      <c r="C22" s="4" t="s">
        <v>46</v>
      </c>
      <c r="D22" s="5" t="s">
        <v>144</v>
      </c>
      <c r="E22" s="9">
        <v>2266.77</v>
      </c>
      <c r="F22" s="9">
        <v>453.35</v>
      </c>
      <c r="J22" s="9">
        <v>600</v>
      </c>
      <c r="K22" s="9">
        <v>506.11</v>
      </c>
      <c r="U22" s="10">
        <v>-15.4</v>
      </c>
      <c r="AH22" s="10">
        <v>-354.88</v>
      </c>
      <c r="AI22" s="10">
        <v>-58.33</v>
      </c>
      <c r="AJ22" s="10">
        <f>SUM(U22)</f>
        <v>-15.4</v>
      </c>
      <c r="AK22" s="9">
        <v>3397.62</v>
      </c>
    </row>
    <row r="23" spans="1:37" ht="16.5" customHeight="1">
      <c r="A23" s="2">
        <v>216</v>
      </c>
      <c r="B23" s="3" t="s">
        <v>65</v>
      </c>
      <c r="C23" s="4" t="s">
        <v>35</v>
      </c>
      <c r="D23" s="5" t="s">
        <v>141</v>
      </c>
      <c r="E23" s="9">
        <v>2158.83</v>
      </c>
      <c r="F23" s="9">
        <v>388.59</v>
      </c>
      <c r="J23" s="9">
        <v>600</v>
      </c>
      <c r="K23" s="9">
        <v>300</v>
      </c>
      <c r="N23" s="10">
        <v>-2.16</v>
      </c>
      <c r="Z23" s="10">
        <v>-640.04999999999995</v>
      </c>
      <c r="AH23" s="10">
        <v>-256.26</v>
      </c>
      <c r="AI23" s="10">
        <v>-51.54</v>
      </c>
      <c r="AJ23" s="10">
        <f>SUM(Z23,N23)</f>
        <v>-642.20999999999992</v>
      </c>
      <c r="AK23" s="9">
        <v>2497.41</v>
      </c>
    </row>
    <row r="24" spans="1:37" ht="16.5" customHeight="1">
      <c r="A24" s="2">
        <v>231</v>
      </c>
      <c r="B24" s="3" t="s">
        <v>66</v>
      </c>
      <c r="C24" s="4" t="s">
        <v>67</v>
      </c>
      <c r="D24" s="5" t="s">
        <v>140</v>
      </c>
      <c r="E24" s="9">
        <v>1055.29</v>
      </c>
      <c r="F24" s="9">
        <v>147.74</v>
      </c>
      <c r="J24" s="9">
        <v>600</v>
      </c>
      <c r="N24" s="10">
        <v>-1.06</v>
      </c>
      <c r="U24" s="10">
        <v>-46.2</v>
      </c>
      <c r="W24" s="10">
        <v>-222.14</v>
      </c>
      <c r="AH24" s="10">
        <v>-96.24</v>
      </c>
      <c r="AJ24" s="10">
        <f>SUM(W24,U24,N24)</f>
        <v>-269.39999999999998</v>
      </c>
      <c r="AK24" s="9">
        <v>1437.39</v>
      </c>
    </row>
    <row r="25" spans="1:37" ht="16.5" customHeight="1">
      <c r="A25" s="2">
        <v>222</v>
      </c>
      <c r="B25" s="3" t="s">
        <v>68</v>
      </c>
      <c r="C25" s="4" t="s">
        <v>69</v>
      </c>
      <c r="D25" s="5" t="s">
        <v>140</v>
      </c>
      <c r="E25" s="9">
        <v>4709.25</v>
      </c>
      <c r="F25" s="9">
        <v>753.48</v>
      </c>
      <c r="J25" s="9">
        <v>600</v>
      </c>
      <c r="N25" s="10">
        <v>-4.71</v>
      </c>
      <c r="Q25" s="10">
        <v>-374.02</v>
      </c>
      <c r="U25" s="10">
        <v>-15.4</v>
      </c>
      <c r="AA25" s="10">
        <v>-1402.32</v>
      </c>
      <c r="AH25" s="10">
        <v>-600.9</v>
      </c>
      <c r="AI25" s="10">
        <v>-415.51</v>
      </c>
      <c r="AJ25" s="10">
        <f>SUM(AA25,U25,Q25,N25)</f>
        <v>-1796.45</v>
      </c>
      <c r="AK25" s="9">
        <v>3249.87</v>
      </c>
    </row>
    <row r="26" spans="1:37" ht="16.5" customHeight="1">
      <c r="A26" s="2">
        <v>225</v>
      </c>
      <c r="B26" s="3" t="s">
        <v>70</v>
      </c>
      <c r="C26" s="4" t="s">
        <v>46</v>
      </c>
      <c r="D26" s="5" t="s">
        <v>140</v>
      </c>
      <c r="E26" s="9">
        <v>2158.83</v>
      </c>
      <c r="F26" s="9">
        <v>345.41</v>
      </c>
      <c r="G26" s="9">
        <f>(138.34+AD26)</f>
        <v>159.29</v>
      </c>
      <c r="H26" s="9">
        <v>46.11</v>
      </c>
      <c r="J26" s="9">
        <v>600</v>
      </c>
      <c r="K26" s="9">
        <v>806.11</v>
      </c>
      <c r="L26" s="9">
        <v>765.05</v>
      </c>
      <c r="M26" s="10">
        <v>-163.5</v>
      </c>
      <c r="AA26" s="10">
        <v>-628.44000000000005</v>
      </c>
      <c r="AC26" s="10">
        <v>-20.95</v>
      </c>
      <c r="AD26" s="9">
        <v>20.95</v>
      </c>
      <c r="AH26" s="10">
        <v>-468.58</v>
      </c>
      <c r="AI26" s="10">
        <v>-160.83000000000001</v>
      </c>
      <c r="AJ26" s="10">
        <f>SUM(AC26,AA26,M26)</f>
        <v>-812.8900000000001</v>
      </c>
      <c r="AK26" s="9">
        <v>3438.5</v>
      </c>
    </row>
    <row r="27" spans="1:37" ht="16.5" customHeight="1">
      <c r="A27" s="2">
        <v>207</v>
      </c>
      <c r="B27" s="3" t="s">
        <v>71</v>
      </c>
      <c r="C27" s="4" t="s">
        <v>72</v>
      </c>
      <c r="D27" s="5" t="s">
        <v>145</v>
      </c>
      <c r="E27" s="9">
        <v>2043.09</v>
      </c>
      <c r="F27" s="9">
        <v>408.62</v>
      </c>
      <c r="J27" s="9">
        <v>600</v>
      </c>
      <c r="K27" s="9">
        <v>506.11</v>
      </c>
      <c r="P27" s="10">
        <v>-20.43</v>
      </c>
      <c r="U27" s="10">
        <v>-15.4</v>
      </c>
      <c r="AA27" s="10">
        <v>-913.6</v>
      </c>
      <c r="AH27" s="10">
        <v>-325.36</v>
      </c>
      <c r="AI27" s="10">
        <v>-54.63</v>
      </c>
      <c r="AJ27" s="10">
        <f>SUM(AA27,U27,P27)</f>
        <v>-949.43</v>
      </c>
      <c r="AK27" s="9">
        <v>2228.4</v>
      </c>
    </row>
    <row r="28" spans="1:37" ht="16.5" customHeight="1">
      <c r="A28" s="2">
        <v>201</v>
      </c>
      <c r="B28" s="3" t="s">
        <v>73</v>
      </c>
      <c r="C28" s="4" t="s">
        <v>74</v>
      </c>
      <c r="D28" s="5" t="s">
        <v>140</v>
      </c>
      <c r="E28" s="9">
        <f>(1292.45+S28)</f>
        <v>1384.77</v>
      </c>
      <c r="F28" s="9">
        <v>304.64999999999998</v>
      </c>
      <c r="J28" s="9">
        <v>600</v>
      </c>
      <c r="P28" s="10">
        <v>-12.92</v>
      </c>
      <c r="S28" s="9">
        <v>92.32</v>
      </c>
      <c r="U28" s="10">
        <v>-15.4</v>
      </c>
      <c r="W28" s="10">
        <v>-92.76</v>
      </c>
      <c r="AB28" s="10">
        <v>-54.54</v>
      </c>
      <c r="AH28" s="10">
        <v>-135.15</v>
      </c>
      <c r="AJ28" s="10">
        <f>SUM(AB28,W28,U28,Q28,P28,Q28)</f>
        <v>-175.62</v>
      </c>
      <c r="AK28" s="9">
        <v>1978.65</v>
      </c>
    </row>
    <row r="29" spans="1:37" ht="16.5" customHeight="1">
      <c r="A29" s="2">
        <v>259</v>
      </c>
      <c r="B29" s="3" t="s">
        <v>75</v>
      </c>
      <c r="C29" s="4" t="s">
        <v>53</v>
      </c>
      <c r="D29" s="5" t="s">
        <v>141</v>
      </c>
      <c r="E29" s="9">
        <v>43.81</v>
      </c>
      <c r="F29" s="9">
        <v>3.5</v>
      </c>
      <c r="G29" s="9">
        <v>1393.05</v>
      </c>
      <c r="H29" s="9">
        <v>464.35</v>
      </c>
      <c r="J29" s="9">
        <v>600</v>
      </c>
      <c r="M29" s="10">
        <v>-1690.24</v>
      </c>
      <c r="N29" s="10">
        <v>-0.04</v>
      </c>
      <c r="AH29" s="10">
        <v>-171.42</v>
      </c>
      <c r="AJ29" s="10">
        <f>SUM(N29,M29)</f>
        <v>-1690.28</v>
      </c>
      <c r="AK29" s="9">
        <v>643.01</v>
      </c>
    </row>
    <row r="30" spans="1:37" ht="16.5" customHeight="1">
      <c r="A30" s="2">
        <v>250</v>
      </c>
      <c r="B30" s="3" t="s">
        <v>76</v>
      </c>
      <c r="C30" s="4" t="s">
        <v>55</v>
      </c>
      <c r="D30" s="5" t="s">
        <v>140</v>
      </c>
      <c r="E30" s="9">
        <f>(2345.89+O30)</f>
        <v>2745.89</v>
      </c>
      <c r="F30" s="9">
        <v>140.75</v>
      </c>
      <c r="J30" s="9">
        <v>600</v>
      </c>
      <c r="O30" s="9">
        <v>400</v>
      </c>
      <c r="AA30" s="10">
        <v>-512.91999999999996</v>
      </c>
      <c r="AH30" s="10">
        <v>-259.79000000000002</v>
      </c>
      <c r="AI30" s="10">
        <v>-54.21</v>
      </c>
      <c r="AJ30" s="10">
        <f>SUM(AA30)</f>
        <v>-512.91999999999996</v>
      </c>
      <c r="AK30" s="9">
        <v>2659.72</v>
      </c>
    </row>
    <row r="31" spans="1:37" ht="16.5" customHeight="1">
      <c r="A31" s="2">
        <v>253</v>
      </c>
      <c r="B31" s="3" t="s">
        <v>77</v>
      </c>
      <c r="C31" s="4" t="s">
        <v>39</v>
      </c>
      <c r="D31" s="5" t="s">
        <v>140</v>
      </c>
      <c r="E31" s="9">
        <v>1774.18</v>
      </c>
      <c r="F31" s="9">
        <v>141.93</v>
      </c>
      <c r="J31" s="9">
        <v>600</v>
      </c>
      <c r="N31" s="10">
        <v>-1.77</v>
      </c>
      <c r="X31" s="10">
        <v>-232.96</v>
      </c>
      <c r="AH31" s="10">
        <v>-172.44</v>
      </c>
      <c r="AJ31" s="10">
        <f>SUM(X31,N31)</f>
        <v>-234.73000000000002</v>
      </c>
      <c r="AK31" s="9">
        <v>2108.94</v>
      </c>
    </row>
    <row r="32" spans="1:37" ht="16.5" customHeight="1">
      <c r="A32" s="2">
        <v>221</v>
      </c>
      <c r="B32" s="3" t="s">
        <v>78</v>
      </c>
      <c r="C32" s="4" t="s">
        <v>46</v>
      </c>
      <c r="D32" s="5" t="s">
        <v>140</v>
      </c>
      <c r="E32" s="9">
        <v>2158.83</v>
      </c>
      <c r="F32" s="9">
        <v>345.41</v>
      </c>
      <c r="J32" s="9">
        <v>600</v>
      </c>
      <c r="K32" s="9">
        <v>506.11</v>
      </c>
      <c r="P32" s="10">
        <v>-21.59</v>
      </c>
      <c r="Z32" s="10">
        <v>-651.05999999999995</v>
      </c>
      <c r="AH32" s="10">
        <v>-331.13</v>
      </c>
      <c r="AI32" s="10">
        <v>-58.14</v>
      </c>
      <c r="AJ32" s="10">
        <f>SUM(Z32,P32)</f>
        <v>-672.65</v>
      </c>
      <c r="AK32" s="9">
        <v>2548.4299999999998</v>
      </c>
    </row>
    <row r="33" spans="1:37" ht="16.5" customHeight="1">
      <c r="A33" s="2">
        <v>213</v>
      </c>
      <c r="B33" s="3" t="s">
        <v>79</v>
      </c>
      <c r="C33" s="4" t="s">
        <v>35</v>
      </c>
      <c r="D33" s="5" t="s">
        <v>145</v>
      </c>
      <c r="E33" s="9">
        <v>2158.83</v>
      </c>
      <c r="F33" s="9">
        <v>388.59</v>
      </c>
      <c r="J33" s="9">
        <v>600</v>
      </c>
      <c r="L33" s="9">
        <v>401.36</v>
      </c>
      <c r="U33" s="10">
        <v>-30.8</v>
      </c>
      <c r="AH33" s="10">
        <v>-324.36</v>
      </c>
      <c r="AI33" s="10">
        <v>-25.59</v>
      </c>
      <c r="AJ33" s="10">
        <f>SUM(U33)</f>
        <v>-30.8</v>
      </c>
      <c r="AK33" s="9">
        <v>3168.03</v>
      </c>
    </row>
    <row r="34" spans="1:37" ht="16.5" customHeight="1">
      <c r="A34" s="2">
        <v>265</v>
      </c>
      <c r="B34" s="3" t="s">
        <v>80</v>
      </c>
      <c r="C34" s="4" t="s">
        <v>55</v>
      </c>
      <c r="D34" s="6" t="s">
        <v>146</v>
      </c>
      <c r="E34" s="9">
        <v>2345.89</v>
      </c>
      <c r="F34" s="9">
        <v>46.92</v>
      </c>
      <c r="J34" s="9">
        <v>600</v>
      </c>
      <c r="AH34" s="10">
        <v>-215.35</v>
      </c>
      <c r="AI34" s="10">
        <v>-20.51</v>
      </c>
      <c r="AJ34" s="10">
        <f>SUM(R34)</f>
        <v>0</v>
      </c>
      <c r="AK34" s="9">
        <v>2756.95</v>
      </c>
    </row>
    <row r="35" spans="1:37" ht="16.5" customHeight="1">
      <c r="A35" s="2">
        <v>224</v>
      </c>
      <c r="B35" s="3" t="s">
        <v>81</v>
      </c>
      <c r="C35" s="4" t="s">
        <v>48</v>
      </c>
      <c r="D35" s="5" t="s">
        <v>144</v>
      </c>
      <c r="E35" s="9">
        <v>1945.8</v>
      </c>
      <c r="F35" s="9">
        <v>311.33</v>
      </c>
      <c r="J35" s="9">
        <v>600</v>
      </c>
      <c r="L35" s="9">
        <v>401.36</v>
      </c>
      <c r="P35" s="10">
        <v>-19.46</v>
      </c>
      <c r="Z35" s="10">
        <v>-446.52</v>
      </c>
      <c r="AA35" s="10">
        <v>-64.25</v>
      </c>
      <c r="AH35" s="10">
        <v>-239.26</v>
      </c>
      <c r="AI35" s="10">
        <v>-24.42</v>
      </c>
      <c r="AJ35" s="10">
        <f>SUM(AA35,Z35,P35)</f>
        <v>-530.23</v>
      </c>
      <c r="AK35" s="9">
        <v>2464.58</v>
      </c>
    </row>
    <row r="36" spans="1:37" ht="16.5" customHeight="1">
      <c r="A36" s="2">
        <v>243</v>
      </c>
      <c r="B36" s="3" t="s">
        <v>82</v>
      </c>
      <c r="C36" s="4" t="s">
        <v>83</v>
      </c>
      <c r="D36" s="5" t="s">
        <v>140</v>
      </c>
      <c r="E36" s="9">
        <v>3700.85</v>
      </c>
      <c r="F36" s="9">
        <v>518.12</v>
      </c>
      <c r="J36" s="9">
        <v>600</v>
      </c>
      <c r="K36" s="9">
        <v>1388.5</v>
      </c>
      <c r="L36" s="9">
        <v>1004.69</v>
      </c>
      <c r="U36" s="10">
        <v>-30.8</v>
      </c>
      <c r="AA36" s="10">
        <v>-1181.77</v>
      </c>
      <c r="AH36" s="10">
        <v>-642.33000000000004</v>
      </c>
      <c r="AI36" s="10">
        <v>-615.92999999999995</v>
      </c>
      <c r="AJ36" s="10">
        <f>SUM(AA36,U36)</f>
        <v>-1212.57</v>
      </c>
      <c r="AK36" s="9">
        <v>4741.33</v>
      </c>
    </row>
    <row r="37" spans="1:37" ht="16.5" customHeight="1">
      <c r="A37" s="2">
        <v>152</v>
      </c>
      <c r="B37" s="3" t="s">
        <v>84</v>
      </c>
      <c r="C37" s="4" t="s">
        <v>35</v>
      </c>
      <c r="D37" s="5" t="s">
        <v>140</v>
      </c>
      <c r="E37" s="9">
        <v>2624.07</v>
      </c>
      <c r="F37" s="9">
        <v>1312.04</v>
      </c>
      <c r="J37" s="9">
        <v>600</v>
      </c>
      <c r="K37" s="9">
        <v>904.27</v>
      </c>
      <c r="AH37" s="10">
        <v>-532.44000000000005</v>
      </c>
      <c r="AI37" s="10">
        <v>-333.16</v>
      </c>
      <c r="AJ37" s="10">
        <f>SUM(X37)</f>
        <v>0</v>
      </c>
      <c r="AK37" s="9">
        <v>4574.78</v>
      </c>
    </row>
    <row r="38" spans="1:37" ht="16.5" customHeight="1">
      <c r="A38" s="2">
        <v>109</v>
      </c>
      <c r="B38" s="3" t="s">
        <v>85</v>
      </c>
      <c r="C38" s="4" t="s">
        <v>86</v>
      </c>
      <c r="D38" s="5" t="s">
        <v>140</v>
      </c>
      <c r="E38" s="9">
        <v>5780.5</v>
      </c>
      <c r="F38" s="9">
        <v>3468.3</v>
      </c>
      <c r="J38" s="9">
        <v>600</v>
      </c>
      <c r="K38" s="9">
        <v>1674.49</v>
      </c>
      <c r="Q38" s="10">
        <v>-462.61</v>
      </c>
      <c r="U38" s="10">
        <v>-30.8</v>
      </c>
      <c r="Z38" s="10">
        <v>-2105.46</v>
      </c>
      <c r="AH38" s="10">
        <v>-642.33000000000004</v>
      </c>
      <c r="AI38" s="10">
        <v>-1957.9</v>
      </c>
      <c r="AJ38" s="10">
        <f>SUM(Z38,U38,Q38)</f>
        <v>-2598.8700000000003</v>
      </c>
      <c r="AK38" s="9">
        <v>6324.19</v>
      </c>
    </row>
    <row r="39" spans="1:37" ht="16.5" customHeight="1">
      <c r="A39" s="2">
        <v>202</v>
      </c>
      <c r="B39" s="3" t="s">
        <v>87</v>
      </c>
      <c r="C39" s="4" t="s">
        <v>46</v>
      </c>
      <c r="D39" s="5" t="s">
        <v>141</v>
      </c>
      <c r="E39" s="9">
        <v>2266.77</v>
      </c>
      <c r="F39" s="9">
        <v>498.69</v>
      </c>
      <c r="J39" s="9">
        <v>600</v>
      </c>
      <c r="K39" s="9">
        <v>506.11</v>
      </c>
      <c r="Z39" s="10">
        <v>-734.77</v>
      </c>
      <c r="AH39" s="10">
        <v>-359.87</v>
      </c>
      <c r="AI39" s="10">
        <v>-47.14</v>
      </c>
      <c r="AJ39" s="10">
        <f>SUM(Z39)</f>
        <v>-734.77</v>
      </c>
      <c r="AK39" s="9">
        <v>2729.79</v>
      </c>
    </row>
    <row r="40" spans="1:37" ht="16.5" customHeight="1">
      <c r="A40" s="2">
        <v>228</v>
      </c>
      <c r="B40" s="3" t="s">
        <v>88</v>
      </c>
      <c r="C40" s="4" t="s">
        <v>72</v>
      </c>
      <c r="D40" s="5" t="s">
        <v>143</v>
      </c>
      <c r="E40" s="9">
        <v>1945.8</v>
      </c>
      <c r="F40" s="9">
        <v>272.41000000000003</v>
      </c>
      <c r="J40" s="9">
        <v>600</v>
      </c>
      <c r="K40" s="9">
        <v>506.11</v>
      </c>
      <c r="Q40" s="10">
        <v>-374.02</v>
      </c>
      <c r="AA40" s="10">
        <v>-211.55</v>
      </c>
      <c r="AH40" s="10">
        <v>-245.18</v>
      </c>
      <c r="AI40" s="10">
        <v>-28.92</v>
      </c>
      <c r="AJ40" s="10">
        <f>SUM(AA40,Q40)</f>
        <v>-585.56999999999994</v>
      </c>
      <c r="AK40" s="9">
        <v>2464.65</v>
      </c>
    </row>
    <row r="41" spans="1:37" ht="16.5" customHeight="1">
      <c r="A41" s="2">
        <v>163</v>
      </c>
      <c r="B41" s="3" t="s">
        <v>89</v>
      </c>
      <c r="C41" s="4" t="s">
        <v>58</v>
      </c>
      <c r="D41" s="5" t="s">
        <v>147</v>
      </c>
      <c r="E41" s="9">
        <v>9169.2900000000009</v>
      </c>
      <c r="F41" s="9">
        <v>4217.87</v>
      </c>
      <c r="J41" s="9">
        <v>600</v>
      </c>
      <c r="L41" s="9">
        <v>401.36</v>
      </c>
      <c r="P41" s="10">
        <v>-91.69</v>
      </c>
      <c r="Q41" s="10">
        <v>-2528.83</v>
      </c>
      <c r="Z41" s="10">
        <v>-580.28</v>
      </c>
      <c r="AH41" s="10">
        <v>-642.33000000000004</v>
      </c>
      <c r="AI41" s="10">
        <v>-2589.4299999999998</v>
      </c>
      <c r="AJ41" s="10">
        <f>SUM(Z41,Q41,P41)</f>
        <v>-3200.7999999999997</v>
      </c>
      <c r="AK41" s="9">
        <v>7955.96</v>
      </c>
    </row>
    <row r="42" spans="1:37" ht="16.5" customHeight="1">
      <c r="A42" s="2">
        <v>100</v>
      </c>
      <c r="B42" s="3" t="s">
        <v>90</v>
      </c>
      <c r="C42" s="4" t="s">
        <v>46</v>
      </c>
      <c r="D42" s="5" t="s">
        <v>140</v>
      </c>
      <c r="E42" s="9">
        <v>2755.28</v>
      </c>
      <c r="F42" s="9">
        <v>1708.27</v>
      </c>
      <c r="J42" s="9">
        <v>600</v>
      </c>
      <c r="K42" s="9">
        <v>855.68</v>
      </c>
      <c r="Q42" s="10">
        <v>-462.61</v>
      </c>
      <c r="AH42" s="10">
        <v>-585.11</v>
      </c>
      <c r="AI42" s="10">
        <v>-432.52</v>
      </c>
      <c r="AJ42" s="10">
        <f>SUM(Q42)</f>
        <v>-462.61</v>
      </c>
      <c r="AK42" s="9">
        <v>4438.99</v>
      </c>
    </row>
    <row r="43" spans="1:37" ht="16.5" customHeight="1">
      <c r="A43" s="2">
        <v>181</v>
      </c>
      <c r="B43" s="3" t="s">
        <v>91</v>
      </c>
      <c r="C43" s="4" t="s">
        <v>37</v>
      </c>
      <c r="D43" s="5" t="s">
        <v>140</v>
      </c>
      <c r="E43" s="9">
        <v>2380.11</v>
      </c>
      <c r="F43" s="9">
        <v>904.44</v>
      </c>
      <c r="I43" s="9">
        <f>(142.81+T43)</f>
        <v>170.27</v>
      </c>
      <c r="J43" s="9">
        <v>600</v>
      </c>
      <c r="K43" s="9">
        <v>843.77</v>
      </c>
      <c r="L43" s="9">
        <v>938.66</v>
      </c>
      <c r="N43" s="10">
        <v>-2.38</v>
      </c>
      <c r="P43" s="10">
        <v>-23.8</v>
      </c>
      <c r="Q43" s="10">
        <v>-374.02</v>
      </c>
      <c r="T43" s="9">
        <v>27.46</v>
      </c>
      <c r="U43" s="10">
        <v>-19.52</v>
      </c>
      <c r="AA43" s="10">
        <v>-1458.1</v>
      </c>
      <c r="AH43" s="10">
        <v>-576.09</v>
      </c>
      <c r="AI43" s="10">
        <v>-369.97</v>
      </c>
      <c r="AJ43" s="10">
        <f>SUM(AA43,U43,Q43,P43,N43)</f>
        <v>-1877.82</v>
      </c>
      <c r="AK43" s="9">
        <v>3013.37</v>
      </c>
    </row>
    <row r="44" spans="1:37" ht="16.5" customHeight="1">
      <c r="A44" s="2">
        <v>164</v>
      </c>
      <c r="B44" s="3" t="s">
        <v>92</v>
      </c>
      <c r="C44" s="4" t="s">
        <v>93</v>
      </c>
      <c r="D44" s="5" t="s">
        <v>140</v>
      </c>
      <c r="E44" s="9">
        <v>1693.48</v>
      </c>
      <c r="F44" s="9">
        <v>779</v>
      </c>
      <c r="J44" s="9">
        <v>600</v>
      </c>
      <c r="K44" s="9">
        <v>291.31</v>
      </c>
      <c r="N44" s="10">
        <v>-1.69</v>
      </c>
      <c r="U44" s="10">
        <v>-15.4</v>
      </c>
      <c r="AH44" s="10">
        <v>-248.74</v>
      </c>
      <c r="AI44" s="10">
        <v>-45.83</v>
      </c>
      <c r="AJ44" s="10">
        <f>SUM(U44,N44)</f>
        <v>-17.09</v>
      </c>
      <c r="AK44" s="9">
        <v>3052.13</v>
      </c>
    </row>
    <row r="45" spans="1:37" ht="16.5" customHeight="1">
      <c r="A45" s="2">
        <v>171</v>
      </c>
      <c r="B45" s="3" t="s">
        <v>94</v>
      </c>
      <c r="C45" s="4" t="s">
        <v>46</v>
      </c>
      <c r="D45" s="5" t="s">
        <v>140</v>
      </c>
      <c r="E45" s="9">
        <v>2499.12</v>
      </c>
      <c r="F45" s="9">
        <v>1149.5999999999999</v>
      </c>
      <c r="J45" s="9">
        <v>600</v>
      </c>
      <c r="K45" s="9">
        <v>1155.68</v>
      </c>
      <c r="L45" s="9">
        <v>765.05</v>
      </c>
      <c r="P45" s="10">
        <v>-24.99</v>
      </c>
      <c r="Q45" s="10">
        <v>-1141</v>
      </c>
      <c r="R45" s="10">
        <v>-1035.1099999999999</v>
      </c>
      <c r="W45" s="10">
        <v>-33.979999999999997</v>
      </c>
      <c r="X45" s="10">
        <v>-102.7</v>
      </c>
      <c r="AA45" s="10">
        <v>-458.33</v>
      </c>
      <c r="AF45" s="10">
        <v>-25</v>
      </c>
      <c r="AH45" s="10">
        <v>-612.63</v>
      </c>
      <c r="AI45" s="10">
        <v>-246.25</v>
      </c>
      <c r="AJ45" s="10">
        <f>SUM(AF45,AA45,X45,W45,R45,Q45,P45)</f>
        <v>-2821.1099999999997</v>
      </c>
      <c r="AK45" s="9">
        <v>2489.46</v>
      </c>
    </row>
    <row r="46" spans="1:37" ht="16.5" customHeight="1">
      <c r="A46" s="2">
        <v>205</v>
      </c>
      <c r="B46" s="3" t="s">
        <v>95</v>
      </c>
      <c r="C46" s="4" t="s">
        <v>35</v>
      </c>
      <c r="D46" s="5" t="s">
        <v>143</v>
      </c>
      <c r="E46" s="9">
        <v>2266.77</v>
      </c>
      <c r="F46" s="9">
        <v>498.69</v>
      </c>
      <c r="J46" s="9">
        <v>600</v>
      </c>
      <c r="K46" s="9">
        <v>300</v>
      </c>
      <c r="P46" s="10">
        <v>-22.67</v>
      </c>
      <c r="U46" s="10">
        <v>-15.4</v>
      </c>
      <c r="Z46" s="10">
        <v>-614.83000000000004</v>
      </c>
      <c r="AH46" s="10">
        <v>-337.2</v>
      </c>
      <c r="AI46" s="10">
        <v>-61.82</v>
      </c>
      <c r="AJ46" s="10">
        <f>SUM(Z46,U46,P46)</f>
        <v>-652.9</v>
      </c>
      <c r="AK46" s="9">
        <v>2613.54</v>
      </c>
    </row>
    <row r="47" spans="1:37" ht="16.5" customHeight="1">
      <c r="A47" s="2">
        <v>269</v>
      </c>
      <c r="B47" s="3" t="s">
        <v>96</v>
      </c>
      <c r="C47" s="4" t="s">
        <v>67</v>
      </c>
      <c r="D47" s="5" t="s">
        <v>140</v>
      </c>
      <c r="E47" s="9">
        <v>1055.29</v>
      </c>
      <c r="J47" s="9">
        <v>600</v>
      </c>
      <c r="N47" s="10">
        <v>-1.06</v>
      </c>
      <c r="AH47" s="10">
        <v>-84.42</v>
      </c>
      <c r="AJ47" s="10">
        <f>SUM(N47)</f>
        <v>-1.06</v>
      </c>
      <c r="AK47" s="9">
        <v>1569.81</v>
      </c>
    </row>
    <row r="48" spans="1:37" ht="16.5" customHeight="1">
      <c r="A48" s="2">
        <v>176</v>
      </c>
      <c r="B48" s="3" t="s">
        <v>97</v>
      </c>
      <c r="C48" s="4" t="s">
        <v>93</v>
      </c>
      <c r="D48" s="5" t="s">
        <v>140</v>
      </c>
      <c r="E48" s="9">
        <v>1693.48</v>
      </c>
      <c r="F48" s="9">
        <v>745.13</v>
      </c>
      <c r="I48" s="9">
        <f>(135.48+T48)</f>
        <v>161.53</v>
      </c>
      <c r="J48" s="9">
        <v>600</v>
      </c>
      <c r="K48" s="9">
        <v>291.31</v>
      </c>
      <c r="N48" s="10">
        <v>-1.69</v>
      </c>
      <c r="P48" s="10">
        <v>-16.93</v>
      </c>
      <c r="T48" s="9">
        <v>26.05</v>
      </c>
      <c r="U48" s="10">
        <v>-30.8</v>
      </c>
      <c r="AH48" s="10">
        <v>-260.23</v>
      </c>
      <c r="AI48" s="10">
        <v>-54.54</v>
      </c>
      <c r="AJ48" s="10">
        <f>SUM(U48,P48,N48)</f>
        <v>-49.42</v>
      </c>
      <c r="AK48" s="9">
        <v>3127.26</v>
      </c>
    </row>
    <row r="49" spans="1:37" ht="16.5" customHeight="1">
      <c r="A49" s="2">
        <v>148</v>
      </c>
      <c r="B49" s="3" t="s">
        <v>98</v>
      </c>
      <c r="C49" s="4" t="s">
        <v>60</v>
      </c>
      <c r="D49" s="5" t="s">
        <v>140</v>
      </c>
      <c r="E49" s="9">
        <v>1355.13</v>
      </c>
      <c r="F49" s="9">
        <v>677.57</v>
      </c>
      <c r="J49" s="9">
        <v>600</v>
      </c>
      <c r="K49" s="9">
        <v>129.47</v>
      </c>
      <c r="N49" s="10">
        <v>-1.36</v>
      </c>
      <c r="U49" s="10">
        <v>-61.6</v>
      </c>
      <c r="W49" s="10">
        <v>-58.85</v>
      </c>
      <c r="X49" s="10">
        <v>-140</v>
      </c>
      <c r="AA49" s="10">
        <v>-508.93</v>
      </c>
      <c r="AH49" s="10">
        <v>-194.59</v>
      </c>
      <c r="AI49" s="10">
        <v>-4.7699999999999996</v>
      </c>
      <c r="AJ49" s="10">
        <f>SUM(AA49,X49,W49,U49,N49)</f>
        <v>-770.74000000000012</v>
      </c>
      <c r="AK49" s="9">
        <v>1792.07</v>
      </c>
    </row>
    <row r="50" spans="1:37" ht="16.5" customHeight="1">
      <c r="A50" s="2">
        <v>239</v>
      </c>
      <c r="B50" s="3" t="s">
        <v>99</v>
      </c>
      <c r="C50" s="4" t="s">
        <v>53</v>
      </c>
      <c r="D50" s="5" t="s">
        <v>140</v>
      </c>
      <c r="E50" s="9">
        <v>1314.21</v>
      </c>
      <c r="F50" s="9">
        <v>183.99</v>
      </c>
      <c r="G50" s="9">
        <v>49.94</v>
      </c>
      <c r="H50" s="9">
        <v>16.649999999999999</v>
      </c>
      <c r="J50" s="9">
        <v>600</v>
      </c>
      <c r="M50" s="10">
        <v>-66.59</v>
      </c>
      <c r="AH50" s="10">
        <v>-125.18</v>
      </c>
      <c r="AJ50" s="10">
        <f>SUM(M50)</f>
        <v>-66.59</v>
      </c>
      <c r="AK50" s="9">
        <v>1973.02</v>
      </c>
    </row>
    <row r="51" spans="1:37" ht="16.5" customHeight="1">
      <c r="A51" s="2">
        <v>44</v>
      </c>
      <c r="B51" s="3" t="s">
        <v>100</v>
      </c>
      <c r="C51" s="4" t="s">
        <v>46</v>
      </c>
      <c r="D51" s="5" t="s">
        <v>147</v>
      </c>
      <c r="E51" s="9">
        <v>2755.28</v>
      </c>
      <c r="F51" s="9">
        <v>2149.12</v>
      </c>
      <c r="J51" s="9">
        <v>600</v>
      </c>
      <c r="K51" s="9">
        <v>506.11</v>
      </c>
      <c r="P51" s="10">
        <v>-27.55</v>
      </c>
      <c r="Q51" s="10">
        <v>-55.54</v>
      </c>
      <c r="AA51" s="10">
        <v>-1014.62</v>
      </c>
      <c r="AH51" s="10">
        <v>-595.15</v>
      </c>
      <c r="AI51" s="10">
        <v>-362.01</v>
      </c>
      <c r="AJ51" s="10">
        <f>SUM(AA51,Q51,P51)</f>
        <v>-1097.71</v>
      </c>
      <c r="AK51" s="9">
        <v>3955.64</v>
      </c>
    </row>
    <row r="52" spans="1:37" ht="16.5" customHeight="1">
      <c r="A52" s="2">
        <v>244</v>
      </c>
      <c r="B52" s="3" t="s">
        <v>101</v>
      </c>
      <c r="C52" s="4" t="s">
        <v>58</v>
      </c>
      <c r="D52" s="5" t="s">
        <v>140</v>
      </c>
      <c r="E52" s="9">
        <v>7920.78</v>
      </c>
      <c r="F52" s="9">
        <v>950.49</v>
      </c>
      <c r="J52" s="9">
        <v>600</v>
      </c>
      <c r="P52" s="10">
        <v>-79.209999999999994</v>
      </c>
      <c r="Q52" s="10">
        <v>-120.12</v>
      </c>
      <c r="AA52" s="10">
        <v>-1004.18</v>
      </c>
      <c r="AH52" s="10">
        <v>-642.33000000000004</v>
      </c>
      <c r="AI52" s="10">
        <v>-1393.6</v>
      </c>
      <c r="AJ52" s="10">
        <f>SUM(AA52,Q52,P52)</f>
        <v>-1203.51</v>
      </c>
      <c r="AK52" s="9">
        <v>6231.83</v>
      </c>
    </row>
    <row r="53" spans="1:37" ht="16.5" customHeight="1">
      <c r="A53" s="2">
        <v>172</v>
      </c>
      <c r="B53" s="3" t="s">
        <v>102</v>
      </c>
      <c r="C53" s="4" t="s">
        <v>46</v>
      </c>
      <c r="D53" s="5" t="s">
        <v>140</v>
      </c>
      <c r="E53" s="9">
        <v>2499.12</v>
      </c>
      <c r="F53" s="9">
        <v>1149.5999999999999</v>
      </c>
      <c r="J53" s="9">
        <v>600</v>
      </c>
      <c r="K53" s="9">
        <v>855.68</v>
      </c>
      <c r="N53" s="10">
        <v>-2.5</v>
      </c>
      <c r="P53" s="10">
        <v>-24.99</v>
      </c>
      <c r="R53" s="10">
        <v>-886.77</v>
      </c>
      <c r="U53" s="10">
        <v>-37.07</v>
      </c>
      <c r="Y53" s="10">
        <v>-112.3</v>
      </c>
      <c r="AH53" s="10">
        <v>-495.48</v>
      </c>
      <c r="AI53" s="10">
        <v>-85.08</v>
      </c>
      <c r="AJ53" s="10">
        <f>SUM(Y53,U53,R53,P53,N53)</f>
        <v>-1063.6299999999999</v>
      </c>
      <c r="AK53" s="9">
        <v>3460.21</v>
      </c>
    </row>
    <row r="54" spans="1:37" ht="16.5" customHeight="1">
      <c r="A54" s="2">
        <v>136</v>
      </c>
      <c r="B54" s="3" t="s">
        <v>103</v>
      </c>
      <c r="C54" s="4" t="s">
        <v>93</v>
      </c>
      <c r="D54" s="5" t="s">
        <v>140</v>
      </c>
      <c r="E54" s="9">
        <v>1778.15</v>
      </c>
      <c r="F54" s="9">
        <v>924.64</v>
      </c>
      <c r="I54" s="9">
        <f>(71.13+T54)</f>
        <v>84.81</v>
      </c>
      <c r="J54" s="9">
        <v>600</v>
      </c>
      <c r="K54" s="9">
        <v>482.1</v>
      </c>
      <c r="N54" s="10">
        <v>-1.78</v>
      </c>
      <c r="T54" s="9">
        <v>13.68</v>
      </c>
      <c r="X54" s="10">
        <v>-122</v>
      </c>
      <c r="AA54" s="10">
        <v>-89.24</v>
      </c>
      <c r="AH54" s="10">
        <v>-359.66</v>
      </c>
      <c r="AI54" s="10">
        <v>-32.799999999999997</v>
      </c>
      <c r="AJ54" s="10">
        <f>SUM(AA54,X54,N54)</f>
        <v>-213.02</v>
      </c>
      <c r="AK54" s="9">
        <v>3264.22</v>
      </c>
    </row>
    <row r="55" spans="1:37" ht="16.5" customHeight="1">
      <c r="A55" s="2">
        <v>242</v>
      </c>
      <c r="B55" s="3" t="s">
        <v>104</v>
      </c>
      <c r="C55" s="4" t="s">
        <v>105</v>
      </c>
      <c r="D55" s="5" t="s">
        <v>140</v>
      </c>
      <c r="E55" s="9">
        <f>(3700.85+O55)</f>
        <v>4100.8500000000004</v>
      </c>
      <c r="F55" s="9">
        <v>518.12</v>
      </c>
      <c r="J55" s="9">
        <v>600</v>
      </c>
      <c r="K55" s="9">
        <v>300</v>
      </c>
      <c r="L55" s="9">
        <v>1004.69</v>
      </c>
      <c r="O55" s="9">
        <v>400</v>
      </c>
      <c r="U55" s="10">
        <v>-46.2</v>
      </c>
      <c r="W55" s="10">
        <v>-95.24</v>
      </c>
      <c r="X55" s="10">
        <v>-266.73</v>
      </c>
      <c r="AA55" s="10">
        <v>-815.42</v>
      </c>
      <c r="AH55" s="10">
        <v>-642.33000000000004</v>
      </c>
      <c r="AI55" s="10">
        <v>-583.01</v>
      </c>
      <c r="AJ55" s="10">
        <f>SUM(AA55,X55,W55,U55)</f>
        <v>-1223.5900000000001</v>
      </c>
      <c r="AK55" s="9">
        <v>4074.73</v>
      </c>
    </row>
    <row r="56" spans="1:37" ht="16.5" customHeight="1">
      <c r="A56" s="2">
        <v>142</v>
      </c>
      <c r="B56" s="3" t="s">
        <v>106</v>
      </c>
      <c r="C56" s="4" t="s">
        <v>58</v>
      </c>
      <c r="D56" s="5" t="s">
        <v>140</v>
      </c>
      <c r="E56" s="9">
        <v>305.64</v>
      </c>
      <c r="F56" s="9">
        <v>158.93</v>
      </c>
      <c r="G56" s="9">
        <f>(14875.98+AD56)</f>
        <v>16398.61</v>
      </c>
      <c r="H56" s="9">
        <v>4958.66</v>
      </c>
      <c r="J56" s="9">
        <v>600</v>
      </c>
      <c r="L56" s="9">
        <v>31.29</v>
      </c>
      <c r="M56" s="10">
        <v>-13261.15</v>
      </c>
      <c r="P56" s="10">
        <v>-3.06</v>
      </c>
      <c r="Q56" s="10">
        <v>-462.61</v>
      </c>
      <c r="Y56" s="10">
        <v>-749.03</v>
      </c>
      <c r="AC56" s="10">
        <v>-1522.63</v>
      </c>
      <c r="AD56" s="9">
        <v>1522.63</v>
      </c>
      <c r="AH56" s="10">
        <v>-642.33000000000004</v>
      </c>
      <c r="AI56" s="10">
        <v>-4408.53</v>
      </c>
      <c r="AJ56" s="10">
        <f>SUM(AC56,Y56,Q56,P56,M56)</f>
        <v>-15998.48</v>
      </c>
      <c r="AK56" s="9">
        <v>1403.79</v>
      </c>
    </row>
    <row r="57" spans="1:37" ht="16.5" customHeight="1">
      <c r="A57" s="2">
        <v>117</v>
      </c>
      <c r="B57" s="3" t="s">
        <v>107</v>
      </c>
      <c r="C57" s="4" t="s">
        <v>35</v>
      </c>
      <c r="D57" s="5" t="s">
        <v>140</v>
      </c>
      <c r="E57" s="9">
        <v>3257.94</v>
      </c>
      <c r="F57" s="9">
        <v>1824.45</v>
      </c>
      <c r="J57" s="9">
        <v>600</v>
      </c>
      <c r="K57" s="9">
        <f>(649.57+AE57)</f>
        <v>1660.8200000000002</v>
      </c>
      <c r="Q57" s="10">
        <v>-1557.19</v>
      </c>
      <c r="AE57" s="9">
        <v>1011.25</v>
      </c>
      <c r="AH57" s="10">
        <v>-642.33000000000004</v>
      </c>
      <c r="AI57" s="10">
        <v>-756.24</v>
      </c>
      <c r="AJ57" s="10">
        <f>SUM(Q57)</f>
        <v>-1557.19</v>
      </c>
      <c r="AK57" s="9">
        <v>4387.45</v>
      </c>
    </row>
    <row r="58" spans="1:37" ht="16.5" customHeight="1">
      <c r="A58" s="2">
        <v>263</v>
      </c>
      <c r="B58" s="3" t="s">
        <v>108</v>
      </c>
      <c r="C58" s="4" t="s">
        <v>67</v>
      </c>
      <c r="D58" s="5" t="s">
        <v>146</v>
      </c>
      <c r="E58" s="9">
        <v>1055.29</v>
      </c>
      <c r="J58" s="9">
        <v>600</v>
      </c>
      <c r="AH58" s="10">
        <v>-84.42</v>
      </c>
      <c r="AJ58" s="10">
        <f>SUM(W58)</f>
        <v>0</v>
      </c>
      <c r="AK58" s="9">
        <v>1570.87</v>
      </c>
    </row>
    <row r="59" spans="1:37" ht="16.5" customHeight="1">
      <c r="A59" s="2">
        <v>177</v>
      </c>
      <c r="B59" s="3" t="s">
        <v>109</v>
      </c>
      <c r="C59" s="4" t="s">
        <v>60</v>
      </c>
      <c r="D59" s="5" t="s">
        <v>140</v>
      </c>
      <c r="E59" s="9">
        <f>(1290.6+O59)</f>
        <v>1390.6</v>
      </c>
      <c r="F59" s="9">
        <v>567.86</v>
      </c>
      <c r="J59" s="9">
        <v>600</v>
      </c>
      <c r="N59" s="10">
        <v>-1.29</v>
      </c>
      <c r="O59" s="9">
        <v>100</v>
      </c>
      <c r="U59" s="10">
        <v>-77</v>
      </c>
      <c r="W59" s="10">
        <v>-39.6</v>
      </c>
      <c r="AA59" s="10">
        <v>-620.16</v>
      </c>
      <c r="AH59" s="10">
        <v>-176.26</v>
      </c>
      <c r="AJ59" s="10">
        <f>SUM(AA59,W59,U59,N59)</f>
        <v>-738.05</v>
      </c>
      <c r="AK59" s="9">
        <v>1644.15</v>
      </c>
    </row>
    <row r="60" spans="1:37" ht="16.5" customHeight="1">
      <c r="A60" s="2">
        <v>13</v>
      </c>
      <c r="B60" s="3" t="s">
        <v>110</v>
      </c>
      <c r="C60" s="4" t="s">
        <v>35</v>
      </c>
      <c r="D60" s="5" t="s">
        <v>143</v>
      </c>
      <c r="E60" s="9">
        <v>2739.55</v>
      </c>
      <c r="F60" s="9">
        <v>2356.0100000000002</v>
      </c>
      <c r="J60" s="9">
        <v>600</v>
      </c>
      <c r="L60" s="9">
        <v>401.36</v>
      </c>
      <c r="Z60" s="10">
        <v>-614.04</v>
      </c>
      <c r="AH60" s="10">
        <v>-604.66</v>
      </c>
      <c r="AI60" s="10">
        <v>-476.01</v>
      </c>
      <c r="AJ60" s="10">
        <f>SUM(Z60)</f>
        <v>-614.04</v>
      </c>
      <c r="AK60" s="9">
        <v>4402.21</v>
      </c>
    </row>
    <row r="61" spans="1:37" ht="16.5" customHeight="1">
      <c r="A61" s="2">
        <v>141</v>
      </c>
      <c r="B61" s="3" t="s">
        <v>111</v>
      </c>
      <c r="C61" s="4" t="s">
        <v>46</v>
      </c>
      <c r="D61" s="5" t="s">
        <v>140</v>
      </c>
      <c r="E61" s="9">
        <f>(1749.38+S61)</f>
        <v>2624.07</v>
      </c>
      <c r="F61" s="9">
        <v>1364.52</v>
      </c>
      <c r="J61" s="9">
        <v>600</v>
      </c>
      <c r="K61" s="9">
        <v>951.76</v>
      </c>
      <c r="N61" s="10">
        <v>-2.62</v>
      </c>
      <c r="Q61" s="10">
        <v>-2609.6</v>
      </c>
      <c r="S61" s="9">
        <v>874.69</v>
      </c>
      <c r="U61" s="10">
        <v>-117.49</v>
      </c>
      <c r="AB61" s="10">
        <v>-272.7</v>
      </c>
      <c r="AH61" s="10">
        <v>-543.42999999999995</v>
      </c>
      <c r="AI61" s="10">
        <v>-353.18</v>
      </c>
      <c r="AJ61" s="10">
        <f>SUM(AB61,U61,Q61,N61)</f>
        <v>-3002.41</v>
      </c>
      <c r="AK61" s="9">
        <v>1641.33</v>
      </c>
    </row>
    <row r="62" spans="1:37" ht="16.5" customHeight="1">
      <c r="A62" s="2">
        <v>156</v>
      </c>
      <c r="B62" s="3" t="s">
        <v>112</v>
      </c>
      <c r="C62" s="4" t="s">
        <v>35</v>
      </c>
      <c r="D62" s="5" t="s">
        <v>140</v>
      </c>
      <c r="E62" s="9">
        <v>83.3</v>
      </c>
      <c r="F62" s="9">
        <v>39.979999999999997</v>
      </c>
      <c r="G62" s="9">
        <f>(4771.57+AD62)</f>
        <v>4796.57</v>
      </c>
      <c r="H62" s="9">
        <v>1590.52</v>
      </c>
      <c r="J62" s="9">
        <v>600</v>
      </c>
      <c r="K62" s="9">
        <v>35.67</v>
      </c>
      <c r="M62" s="10">
        <v>-4991.1899999999996</v>
      </c>
      <c r="N62" s="10">
        <v>-0.08</v>
      </c>
      <c r="P62" s="10">
        <v>-0.83</v>
      </c>
      <c r="AC62" s="10">
        <v>-25</v>
      </c>
      <c r="AD62" s="9">
        <v>25</v>
      </c>
      <c r="AH62" s="10">
        <v>-642.33000000000004</v>
      </c>
      <c r="AI62" s="10">
        <v>-703.57</v>
      </c>
      <c r="AJ62" s="10">
        <f>SUM(AC62,P62,N62,M62)</f>
        <v>-5017.0999999999995</v>
      </c>
      <c r="AK62" s="9">
        <v>783.04</v>
      </c>
    </row>
    <row r="63" spans="1:37" ht="16.5" customHeight="1">
      <c r="A63" s="2">
        <v>235</v>
      </c>
      <c r="B63" s="3" t="s">
        <v>113</v>
      </c>
      <c r="C63" s="4" t="s">
        <v>43</v>
      </c>
      <c r="D63" s="5" t="s">
        <v>140</v>
      </c>
      <c r="E63" s="9">
        <v>3324.18</v>
      </c>
      <c r="F63" s="9">
        <v>465.39</v>
      </c>
      <c r="J63" s="9">
        <v>600</v>
      </c>
      <c r="N63" s="10">
        <v>-3.32</v>
      </c>
      <c r="Q63" s="10">
        <v>-462.61</v>
      </c>
      <c r="U63" s="10">
        <v>-15.4</v>
      </c>
      <c r="AH63" s="10">
        <v>-416.85</v>
      </c>
      <c r="AI63" s="10">
        <v>-151.11000000000001</v>
      </c>
      <c r="AJ63" s="10">
        <f>SUM(U63,Q63,N63)</f>
        <v>-481.33</v>
      </c>
      <c r="AK63" s="9">
        <v>3340.28</v>
      </c>
    </row>
    <row r="64" spans="1:37" ht="16.5" customHeight="1">
      <c r="A64" s="2">
        <v>268</v>
      </c>
      <c r="B64" s="3" t="s">
        <v>114</v>
      </c>
      <c r="C64" s="4" t="s">
        <v>43</v>
      </c>
      <c r="D64" s="5" t="s">
        <v>140</v>
      </c>
      <c r="E64" s="9">
        <v>3324.18</v>
      </c>
      <c r="J64" s="9">
        <v>600</v>
      </c>
      <c r="Q64" s="10">
        <v>-118.48</v>
      </c>
      <c r="AH64" s="10">
        <v>-365.65</v>
      </c>
      <c r="AI64" s="10">
        <v>-88.98</v>
      </c>
      <c r="AJ64" s="10">
        <f>SUM(Q64)</f>
        <v>-118.48</v>
      </c>
      <c r="AK64" s="9">
        <v>3351.07</v>
      </c>
    </row>
    <row r="65" spans="1:37" ht="16.5" customHeight="1">
      <c r="A65" s="2">
        <v>91</v>
      </c>
      <c r="B65" s="3" t="s">
        <v>115</v>
      </c>
      <c r="C65" s="4" t="s">
        <v>116</v>
      </c>
      <c r="D65" s="5" t="s">
        <v>141</v>
      </c>
      <c r="E65" s="9">
        <v>7581.85</v>
      </c>
      <c r="F65" s="9">
        <v>5004.0200000000004</v>
      </c>
      <c r="J65" s="9">
        <v>600</v>
      </c>
      <c r="K65" s="9">
        <v>843.91</v>
      </c>
      <c r="L65" s="9">
        <v>401.36</v>
      </c>
      <c r="P65" s="10">
        <v>-75.819999999999993</v>
      </c>
      <c r="Q65" s="10">
        <v>-2066.2199999999998</v>
      </c>
      <c r="AH65" s="10">
        <v>-642.33000000000004</v>
      </c>
      <c r="AI65" s="10">
        <v>-2757.56</v>
      </c>
      <c r="AJ65" s="10">
        <f>SUM(Q65,P65)</f>
        <v>-2142.04</v>
      </c>
      <c r="AK65" s="9">
        <v>8889.2099999999991</v>
      </c>
    </row>
    <row r="66" spans="1:37" ht="16.5" customHeight="1">
      <c r="A66" s="2">
        <v>88</v>
      </c>
      <c r="B66" s="3" t="s">
        <v>117</v>
      </c>
      <c r="C66" s="4" t="s">
        <v>46</v>
      </c>
      <c r="D66" s="5" t="s">
        <v>140</v>
      </c>
      <c r="E66" s="9">
        <v>2755.28</v>
      </c>
      <c r="F66" s="9">
        <v>1818.48</v>
      </c>
      <c r="J66" s="9">
        <v>600</v>
      </c>
      <c r="K66" s="9">
        <v>1125.51</v>
      </c>
      <c r="P66" s="10">
        <v>-27.55</v>
      </c>
      <c r="Y66" s="10">
        <v>-116.71</v>
      </c>
      <c r="Z66" s="10">
        <v>-951.2</v>
      </c>
      <c r="AG66" s="10">
        <v>-286.69</v>
      </c>
      <c r="AH66" s="10">
        <v>-626.91</v>
      </c>
      <c r="AI66" s="10">
        <v>-525.54</v>
      </c>
      <c r="AJ66" s="10">
        <f>SUM(AG66,Z66,Y66,P66)</f>
        <v>-1382.15</v>
      </c>
      <c r="AK66" s="9">
        <v>3764.67</v>
      </c>
    </row>
    <row r="67" spans="1:37" ht="16.5" customHeight="1">
      <c r="A67" s="2">
        <v>266</v>
      </c>
      <c r="B67" s="3" t="s">
        <v>118</v>
      </c>
      <c r="C67" s="4" t="s">
        <v>39</v>
      </c>
      <c r="D67" s="5" t="s">
        <v>140</v>
      </c>
      <c r="E67" s="9">
        <f>(1715.04+S67)</f>
        <v>1774.18</v>
      </c>
      <c r="F67" s="9">
        <v>35.479999999999997</v>
      </c>
      <c r="J67" s="9">
        <v>600</v>
      </c>
      <c r="N67" s="10">
        <v>-1.77</v>
      </c>
      <c r="S67" s="9">
        <v>59.14</v>
      </c>
      <c r="AB67" s="10">
        <v>-27.27</v>
      </c>
      <c r="AH67" s="10">
        <v>-162.86000000000001</v>
      </c>
      <c r="AJ67" s="10">
        <f>SUM(AB67,N67)</f>
        <v>-29.04</v>
      </c>
      <c r="AK67" s="9">
        <v>2217.7600000000002</v>
      </c>
    </row>
    <row r="68" spans="1:37" ht="16.5" customHeight="1">
      <c r="A68" s="2">
        <v>124</v>
      </c>
      <c r="B68" s="3" t="s">
        <v>119</v>
      </c>
      <c r="C68" s="4" t="s">
        <v>46</v>
      </c>
      <c r="D68" s="5" t="s">
        <v>143</v>
      </c>
      <c r="E68" s="9">
        <v>2624.07</v>
      </c>
      <c r="F68" s="9">
        <v>1469.48</v>
      </c>
      <c r="J68" s="9">
        <v>600</v>
      </c>
      <c r="K68" s="9">
        <v>506.11</v>
      </c>
      <c r="AA68" s="10">
        <v>-181.57</v>
      </c>
      <c r="AH68" s="10">
        <v>-505.96</v>
      </c>
      <c r="AI68" s="10">
        <v>-284.95</v>
      </c>
      <c r="AJ68" s="10">
        <f>SUM(AA68)</f>
        <v>-181.57</v>
      </c>
      <c r="AK68" s="9">
        <v>4227.18</v>
      </c>
    </row>
    <row r="69" spans="1:37" ht="16.5" customHeight="1">
      <c r="A69" s="2">
        <v>146</v>
      </c>
      <c r="B69" s="3" t="s">
        <v>120</v>
      </c>
      <c r="C69" s="4" t="s">
        <v>58</v>
      </c>
      <c r="D69" s="5" t="s">
        <v>140</v>
      </c>
      <c r="E69" s="9">
        <v>9169.2900000000009</v>
      </c>
      <c r="F69" s="9">
        <v>4768.03</v>
      </c>
      <c r="J69" s="9">
        <v>600</v>
      </c>
      <c r="K69" s="9">
        <v>501.32</v>
      </c>
      <c r="L69" s="9">
        <v>1004.69</v>
      </c>
      <c r="P69" s="10">
        <v>-91.69</v>
      </c>
      <c r="Q69" s="10">
        <v>-1005.99</v>
      </c>
      <c r="Z69" s="10">
        <v>-1304.3399999999999</v>
      </c>
      <c r="AH69" s="10">
        <v>-642.33000000000004</v>
      </c>
      <c r="AI69" s="10">
        <v>-3044.5</v>
      </c>
      <c r="AJ69" s="10">
        <f>SUM(Z69,Q69,P69)</f>
        <v>-2402.02</v>
      </c>
      <c r="AK69" s="9">
        <v>9954.48</v>
      </c>
    </row>
    <row r="70" spans="1:37" ht="16.5" customHeight="1">
      <c r="A70" s="2">
        <v>161</v>
      </c>
      <c r="B70" s="3" t="s">
        <v>121</v>
      </c>
      <c r="C70" s="4" t="s">
        <v>35</v>
      </c>
      <c r="D70" s="5" t="s">
        <v>140</v>
      </c>
      <c r="E70" s="9">
        <v>3132.97</v>
      </c>
      <c r="F70" s="9">
        <v>1503.83</v>
      </c>
      <c r="I70" s="9">
        <f>(187.98+T70)</f>
        <v>224.13</v>
      </c>
      <c r="J70" s="9">
        <v>600</v>
      </c>
      <c r="K70" s="9">
        <v>649.57000000000005</v>
      </c>
      <c r="L70" s="9">
        <v>938.66</v>
      </c>
      <c r="N70" s="10">
        <v>-3.13</v>
      </c>
      <c r="P70" s="10">
        <v>-31.33</v>
      </c>
      <c r="Q70" s="10">
        <v>-582.92999999999995</v>
      </c>
      <c r="T70" s="9">
        <v>36.15</v>
      </c>
      <c r="AA70" s="10">
        <v>-1293.73</v>
      </c>
      <c r="AH70" s="10">
        <v>-642.33000000000004</v>
      </c>
      <c r="AI70" s="10">
        <v>-675.38</v>
      </c>
      <c r="AJ70" s="10">
        <f>SUM(AA70,Q70,P70,N70)</f>
        <v>-1911.12</v>
      </c>
      <c r="AK70" s="9">
        <v>3820.33</v>
      </c>
    </row>
    <row r="71" spans="1:37" ht="16.5" customHeight="1">
      <c r="A71" s="2">
        <v>137</v>
      </c>
      <c r="B71" s="3" t="s">
        <v>122</v>
      </c>
      <c r="C71" s="4" t="s">
        <v>46</v>
      </c>
      <c r="D71" s="5" t="s">
        <v>140</v>
      </c>
      <c r="E71" s="9">
        <v>3587.05</v>
      </c>
      <c r="F71" s="9">
        <v>1865.27</v>
      </c>
      <c r="J71" s="9">
        <v>600</v>
      </c>
      <c r="L71" s="9">
        <v>1004.69</v>
      </c>
      <c r="P71" s="10">
        <v>-35.869999999999997</v>
      </c>
      <c r="Z71" s="10">
        <v>-338.62</v>
      </c>
      <c r="AA71" s="10">
        <v>-1599.8</v>
      </c>
      <c r="AH71" s="10">
        <v>-642.33000000000004</v>
      </c>
      <c r="AI71" s="10">
        <v>-729.68</v>
      </c>
      <c r="AJ71" s="10">
        <f>SUM(AA71,Z71,P71)</f>
        <v>-1974.29</v>
      </c>
      <c r="AK71" s="9">
        <v>3710.71</v>
      </c>
    </row>
    <row r="72" spans="1:37" ht="16.5" customHeight="1">
      <c r="A72" s="2">
        <v>179</v>
      </c>
      <c r="B72" s="3" t="s">
        <v>123</v>
      </c>
      <c r="C72" s="4" t="s">
        <v>35</v>
      </c>
      <c r="D72" s="5" t="s">
        <v>140</v>
      </c>
      <c r="E72" s="9">
        <v>2499.12</v>
      </c>
      <c r="F72" s="9">
        <v>1049.6300000000001</v>
      </c>
      <c r="J72" s="9">
        <v>600</v>
      </c>
      <c r="K72" s="9">
        <v>428</v>
      </c>
      <c r="N72" s="10">
        <v>-2.5</v>
      </c>
      <c r="Q72" s="10">
        <v>-374.02</v>
      </c>
      <c r="U72" s="10">
        <v>-46.2</v>
      </c>
      <c r="X72" s="10">
        <v>-220</v>
      </c>
      <c r="AH72" s="10">
        <v>-437.44</v>
      </c>
      <c r="AI72" s="10">
        <v>-90.78</v>
      </c>
      <c r="AJ72" s="10">
        <f>SUM(X72,U72,Q72,N72)</f>
        <v>-642.72</v>
      </c>
      <c r="AK72" s="9">
        <v>3405.81</v>
      </c>
    </row>
    <row r="73" spans="1:37" ht="16.5" customHeight="1">
      <c r="A73" s="2">
        <v>232</v>
      </c>
      <c r="B73" s="3" t="s">
        <v>124</v>
      </c>
      <c r="C73" s="4" t="s">
        <v>55</v>
      </c>
      <c r="D73" s="5" t="s">
        <v>140</v>
      </c>
      <c r="E73" s="9">
        <v>2345.89</v>
      </c>
      <c r="F73" s="9">
        <v>328.42</v>
      </c>
      <c r="J73" s="9">
        <v>600</v>
      </c>
      <c r="N73" s="10">
        <v>-2.35</v>
      </c>
      <c r="X73" s="10">
        <v>-252.9</v>
      </c>
      <c r="AH73" s="10">
        <v>-240.68</v>
      </c>
      <c r="AI73" s="10">
        <v>-39.72</v>
      </c>
      <c r="AJ73" s="10">
        <f>SUM(X73,N73)</f>
        <v>-255.25</v>
      </c>
      <c r="AK73" s="9">
        <v>2738.66</v>
      </c>
    </row>
    <row r="74" spans="1:37" ht="16.5" customHeight="1">
      <c r="A74" s="2">
        <v>248</v>
      </c>
      <c r="B74" s="3" t="s">
        <v>125</v>
      </c>
      <c r="C74" s="4" t="s">
        <v>39</v>
      </c>
      <c r="D74" s="5" t="s">
        <v>140</v>
      </c>
      <c r="E74" s="9">
        <v>1951.59</v>
      </c>
      <c r="J74" s="9">
        <v>600</v>
      </c>
      <c r="U74" s="10">
        <v>-30.8</v>
      </c>
      <c r="Z74" s="10">
        <v>-480.25</v>
      </c>
      <c r="AH74" s="10">
        <v>-175.64</v>
      </c>
      <c r="AJ74" s="10">
        <f>SUM(Z74,U74)</f>
        <v>-511.05</v>
      </c>
      <c r="AK74" s="9">
        <v>1864.9</v>
      </c>
    </row>
    <row r="75" spans="1:37" ht="16.5" customHeight="1">
      <c r="A75" s="2">
        <v>191</v>
      </c>
      <c r="B75" s="3" t="s">
        <v>126</v>
      </c>
      <c r="C75" s="4" t="s">
        <v>69</v>
      </c>
      <c r="D75" s="5" t="s">
        <v>140</v>
      </c>
      <c r="E75" s="9">
        <v>4709.25</v>
      </c>
      <c r="F75" s="9">
        <v>1036.04</v>
      </c>
      <c r="J75" s="9">
        <v>600</v>
      </c>
      <c r="U75" s="10">
        <v>-46.2</v>
      </c>
      <c r="AA75" s="10">
        <v>-526.72</v>
      </c>
      <c r="AH75" s="10">
        <v>-631.98</v>
      </c>
      <c r="AI75" s="10">
        <v>-536.79999999999995</v>
      </c>
      <c r="AJ75" s="10">
        <f>SUM(AA75,U75)</f>
        <v>-572.92000000000007</v>
      </c>
      <c r="AK75" s="9">
        <v>4603.59</v>
      </c>
    </row>
    <row r="76" spans="1:37" ht="16.5" customHeight="1">
      <c r="A76" s="2">
        <v>46</v>
      </c>
      <c r="B76" s="3" t="s">
        <v>127</v>
      </c>
      <c r="C76" s="4" t="s">
        <v>60</v>
      </c>
      <c r="D76" s="5" t="s">
        <v>140</v>
      </c>
      <c r="E76" s="9">
        <f>(1375.46+S76)</f>
        <v>1422.89</v>
      </c>
      <c r="F76" s="9">
        <v>1109.8499999999999</v>
      </c>
      <c r="J76" s="9">
        <v>600</v>
      </c>
      <c r="S76" s="9">
        <v>47.43</v>
      </c>
      <c r="U76" s="10">
        <v>-30.8</v>
      </c>
      <c r="W76" s="10">
        <v>-25.98</v>
      </c>
      <c r="AB76" s="10">
        <v>-27.27</v>
      </c>
      <c r="AH76" s="10">
        <v>-227.94</v>
      </c>
      <c r="AI76" s="10">
        <v>-30.06</v>
      </c>
      <c r="AJ76" s="10">
        <f>SUM(AB76,W76,U76)</f>
        <v>-84.05</v>
      </c>
      <c r="AK76" s="9">
        <v>2790.69</v>
      </c>
    </row>
    <row r="77" spans="1:37" ht="16.5" customHeight="1">
      <c r="A77" s="2">
        <v>114</v>
      </c>
      <c r="B77" s="3" t="s">
        <v>128</v>
      </c>
      <c r="C77" s="4" t="s">
        <v>93</v>
      </c>
      <c r="D77" s="5" t="s">
        <v>140</v>
      </c>
      <c r="E77" s="9">
        <v>2439.4499999999998</v>
      </c>
      <c r="F77" s="9">
        <v>1366.09</v>
      </c>
      <c r="J77" s="9">
        <v>600</v>
      </c>
      <c r="N77" s="10">
        <v>-2.44</v>
      </c>
      <c r="P77" s="10">
        <v>-24.39</v>
      </c>
      <c r="U77" s="10">
        <v>-15.4</v>
      </c>
      <c r="W77" s="10">
        <v>-53.12</v>
      </c>
      <c r="AA77" s="10">
        <v>-433.75</v>
      </c>
      <c r="AH77" s="10">
        <v>-418.6</v>
      </c>
      <c r="AI77" s="10">
        <v>-153.24</v>
      </c>
      <c r="AJ77" s="10">
        <f>SUM(AA77,W77,U77,P77,N77)</f>
        <v>-529.1</v>
      </c>
      <c r="AK77" s="9">
        <v>3304.6</v>
      </c>
    </row>
    <row r="78" spans="1:37" ht="16.5" customHeight="1">
      <c r="A78" s="2">
        <v>126</v>
      </c>
      <c r="B78" s="3" t="s">
        <v>129</v>
      </c>
      <c r="C78" s="4" t="s">
        <v>86</v>
      </c>
      <c r="D78" s="5" t="s">
        <v>140</v>
      </c>
      <c r="E78" s="9">
        <f>(5923.85+O78)</f>
        <v>6323.85</v>
      </c>
      <c r="F78" s="9">
        <v>3198.88</v>
      </c>
      <c r="J78" s="9">
        <v>600</v>
      </c>
      <c r="K78" s="9">
        <v>1660.82</v>
      </c>
      <c r="O78" s="9">
        <v>400</v>
      </c>
      <c r="Q78" s="10">
        <v>-1141</v>
      </c>
      <c r="U78" s="10">
        <v>-15.4</v>
      </c>
      <c r="W78" s="10">
        <v>-90.23</v>
      </c>
      <c r="X78" s="10">
        <v>-337.93</v>
      </c>
      <c r="Y78" s="10">
        <v>-989.84</v>
      </c>
      <c r="Z78" s="10">
        <v>-589.32000000000005</v>
      </c>
      <c r="AH78" s="10">
        <v>-642.33000000000004</v>
      </c>
      <c r="AI78" s="10">
        <v>-1977.34</v>
      </c>
      <c r="AJ78" s="10">
        <f>SUM(U78:Z78,Q78)</f>
        <v>-3163.7200000000003</v>
      </c>
      <c r="AK78" s="9">
        <v>6000.16</v>
      </c>
    </row>
    <row r="79" spans="1:37" ht="16.5" customHeight="1">
      <c r="A79" s="2">
        <v>185</v>
      </c>
      <c r="B79" s="3" t="s">
        <v>130</v>
      </c>
      <c r="C79" s="4" t="s">
        <v>46</v>
      </c>
      <c r="D79" s="5" t="s">
        <v>140</v>
      </c>
      <c r="E79" s="9">
        <v>2380.11</v>
      </c>
      <c r="F79" s="9">
        <v>856.84</v>
      </c>
      <c r="J79" s="9">
        <v>600</v>
      </c>
      <c r="K79" s="9">
        <v>855.68</v>
      </c>
      <c r="N79" s="10">
        <v>-2.38</v>
      </c>
      <c r="R79" s="10">
        <v>-967.86</v>
      </c>
      <c r="U79" s="10">
        <v>-61.6</v>
      </c>
      <c r="X79" s="10">
        <v>-260.05</v>
      </c>
      <c r="Z79" s="10">
        <v>-355.47</v>
      </c>
      <c r="AG79" s="10">
        <v>-227.51</v>
      </c>
      <c r="AH79" s="10">
        <v>-450.18</v>
      </c>
      <c r="AI79" s="10">
        <v>-57.79</v>
      </c>
      <c r="AJ79" s="10">
        <f>SUM(AG79,Z79,X79,U79,R79,N79)</f>
        <v>-1874.8700000000001</v>
      </c>
      <c r="AK79" s="9">
        <v>2309.79</v>
      </c>
    </row>
    <row r="80" spans="1:37" ht="16.5" customHeight="1">
      <c r="A80" s="2">
        <v>178</v>
      </c>
      <c r="B80" s="3" t="s">
        <v>131</v>
      </c>
      <c r="C80" s="4" t="s">
        <v>35</v>
      </c>
      <c r="D80" s="5" t="s">
        <v>140</v>
      </c>
      <c r="E80" s="9">
        <v>2499.12</v>
      </c>
      <c r="F80" s="9">
        <v>1049.6300000000001</v>
      </c>
      <c r="J80" s="9">
        <v>600</v>
      </c>
      <c r="K80" s="9">
        <v>388.41</v>
      </c>
      <c r="L80" s="9">
        <v>765.05</v>
      </c>
      <c r="N80" s="10">
        <v>-2.5</v>
      </c>
      <c r="Q80" s="10">
        <v>-1380.01</v>
      </c>
      <c r="U80" s="10">
        <v>-62.14</v>
      </c>
      <c r="Y80" s="10">
        <v>-162.44999999999999</v>
      </c>
      <c r="AH80" s="10">
        <v>-517.24</v>
      </c>
      <c r="AI80" s="10">
        <v>-305.49</v>
      </c>
      <c r="AJ80" s="10">
        <f>SUM(Y80,U80,Q80,N80)</f>
        <v>-1607.1</v>
      </c>
      <c r="AK80" s="9">
        <v>2872.38</v>
      </c>
    </row>
    <row r="81" spans="1:37" ht="16.5" customHeight="1">
      <c r="A81" s="2">
        <v>175</v>
      </c>
      <c r="B81" s="3" t="s">
        <v>132</v>
      </c>
      <c r="C81" s="4" t="s">
        <v>35</v>
      </c>
      <c r="D81" s="5" t="s">
        <v>140</v>
      </c>
      <c r="E81" s="9">
        <v>2499.12</v>
      </c>
      <c r="F81" s="9">
        <v>1099.6099999999999</v>
      </c>
      <c r="J81" s="9">
        <v>600</v>
      </c>
      <c r="K81" s="9">
        <v>535</v>
      </c>
      <c r="N81" s="10">
        <v>-2.5</v>
      </c>
      <c r="P81" s="10">
        <v>-24.99</v>
      </c>
      <c r="Q81" s="10">
        <v>-120.12</v>
      </c>
      <c r="U81" s="10">
        <v>-20.98</v>
      </c>
      <c r="AH81" s="10">
        <v>-454.71</v>
      </c>
      <c r="AI81" s="10">
        <v>-197.05</v>
      </c>
      <c r="AJ81" s="10">
        <f>SUM(U81,Q81,P81,N81)</f>
        <v>-168.59</v>
      </c>
      <c r="AK81" s="9">
        <v>3913.38</v>
      </c>
    </row>
    <row r="82" spans="1:37" ht="16.5" customHeight="1">
      <c r="A82" s="2">
        <v>267</v>
      </c>
      <c r="B82" s="3" t="s">
        <v>133</v>
      </c>
      <c r="C82" s="4" t="s">
        <v>43</v>
      </c>
      <c r="D82" s="5" t="s">
        <v>140</v>
      </c>
      <c r="E82" s="9">
        <v>775.64</v>
      </c>
      <c r="G82" s="9">
        <f>(2659.34+AD82)</f>
        <v>3219.34</v>
      </c>
      <c r="H82" s="9">
        <v>886.45</v>
      </c>
      <c r="J82" s="9">
        <v>600</v>
      </c>
      <c r="M82" s="10">
        <v>-2246.8200000000002</v>
      </c>
      <c r="N82" s="10">
        <v>-3.32</v>
      </c>
      <c r="W82" s="10">
        <v>-48.76</v>
      </c>
      <c r="X82" s="10">
        <v>-270</v>
      </c>
      <c r="Y82" s="10">
        <v>-70.540000000000006</v>
      </c>
      <c r="AC82" s="10">
        <v>-560</v>
      </c>
      <c r="AD82" s="9">
        <v>560</v>
      </c>
      <c r="AH82" s="10">
        <v>-475.35</v>
      </c>
      <c r="AI82" s="10">
        <v>-251.43</v>
      </c>
      <c r="AJ82" s="10">
        <f>SUM(AC82,W82:Y82,N82,M82)</f>
        <v>-3199.44</v>
      </c>
      <c r="AK82" s="9">
        <v>1555.21</v>
      </c>
    </row>
    <row r="83" spans="1:37" ht="16.5" customHeight="1">
      <c r="A83" s="2">
        <v>193</v>
      </c>
      <c r="B83" s="3" t="s">
        <v>134</v>
      </c>
      <c r="C83" s="4" t="s">
        <v>46</v>
      </c>
      <c r="D83" s="5" t="s">
        <v>141</v>
      </c>
      <c r="E83" s="9">
        <v>2266.77</v>
      </c>
      <c r="F83" s="9">
        <v>498.69</v>
      </c>
      <c r="J83" s="9">
        <v>600</v>
      </c>
      <c r="K83" s="9">
        <v>506.11</v>
      </c>
      <c r="Q83" s="10">
        <v>-748.04</v>
      </c>
      <c r="AH83" s="10">
        <v>-359.87</v>
      </c>
      <c r="AI83" s="10">
        <v>-81.96</v>
      </c>
      <c r="AJ83" s="10">
        <f>SUM(Q83)</f>
        <v>-748.04</v>
      </c>
      <c r="AK83" s="9">
        <v>2681.7</v>
      </c>
    </row>
    <row r="84" spans="1:37" ht="16.5" customHeight="1">
      <c r="A84" s="2">
        <v>110</v>
      </c>
      <c r="B84" s="3" t="s">
        <v>135</v>
      </c>
      <c r="C84" s="4" t="s">
        <v>46</v>
      </c>
      <c r="D84" s="5" t="s">
        <v>140</v>
      </c>
      <c r="E84" s="9">
        <v>3053.76</v>
      </c>
      <c r="F84" s="9">
        <v>1832.26</v>
      </c>
      <c r="J84" s="9">
        <v>600</v>
      </c>
      <c r="K84" s="9">
        <v>855</v>
      </c>
      <c r="Q84" s="10">
        <v>-631.97</v>
      </c>
      <c r="AH84" s="10">
        <v>-631.51</v>
      </c>
      <c r="AI84" s="10">
        <v>-483.62</v>
      </c>
      <c r="AJ84" s="10">
        <f>SUM(Q84)</f>
        <v>-631.97</v>
      </c>
      <c r="AK84" s="9">
        <v>4593.92</v>
      </c>
    </row>
    <row r="85" spans="1:37" ht="16.5" customHeight="1">
      <c r="A85" s="2">
        <v>264</v>
      </c>
      <c r="B85" s="3" t="s">
        <v>136</v>
      </c>
      <c r="C85" s="4" t="s">
        <v>67</v>
      </c>
      <c r="D85" s="5" t="s">
        <v>140</v>
      </c>
      <c r="E85" s="9">
        <v>1055.29</v>
      </c>
      <c r="F85" s="9">
        <v>21.11</v>
      </c>
      <c r="I85" s="9">
        <f>(63.32+T85)</f>
        <v>85.34</v>
      </c>
      <c r="J85" s="9">
        <v>600</v>
      </c>
      <c r="N85" s="10">
        <v>-1.06</v>
      </c>
      <c r="T85" s="9">
        <v>22.02</v>
      </c>
      <c r="AH85" s="10">
        <v>-92.93</v>
      </c>
      <c r="AJ85" s="10">
        <f>SUM(N85)</f>
        <v>-1.06</v>
      </c>
      <c r="AK85" s="9">
        <v>1667.75</v>
      </c>
    </row>
    <row r="86" spans="1:37" ht="16.5" customHeight="1">
      <c r="A86" s="2">
        <v>261</v>
      </c>
      <c r="B86" s="3" t="s">
        <v>137</v>
      </c>
      <c r="C86" s="4" t="s">
        <v>43</v>
      </c>
      <c r="D86" s="4" t="s">
        <v>140</v>
      </c>
      <c r="E86" s="9">
        <v>3324.18</v>
      </c>
      <c r="F86" s="9">
        <v>132.97</v>
      </c>
      <c r="J86" s="9">
        <v>600</v>
      </c>
      <c r="N86" s="10">
        <v>-3.32</v>
      </c>
      <c r="AH86" s="10">
        <v>-380.28</v>
      </c>
      <c r="AI86" s="10">
        <v>-106.73</v>
      </c>
      <c r="AJ86" s="10">
        <f>SUM(N86)</f>
        <v>-3.32</v>
      </c>
      <c r="AK86" s="9">
        <v>3566.82</v>
      </c>
    </row>
    <row r="87" spans="1:37" ht="16.5" customHeight="1">
      <c r="A87" s="2">
        <v>219</v>
      </c>
      <c r="B87" s="3" t="s">
        <v>138</v>
      </c>
      <c r="C87" s="4" t="s">
        <v>46</v>
      </c>
      <c r="D87" s="4" t="s">
        <v>142</v>
      </c>
      <c r="E87" s="9">
        <v>2158.83</v>
      </c>
      <c r="F87" s="9">
        <v>388.59</v>
      </c>
      <c r="J87" s="9">
        <v>600</v>
      </c>
      <c r="K87" s="9">
        <v>506.11</v>
      </c>
      <c r="P87" s="10">
        <v>-21.59</v>
      </c>
      <c r="U87" s="10">
        <v>-30.8</v>
      </c>
      <c r="AH87" s="10">
        <v>-335.88</v>
      </c>
      <c r="AI87" s="10">
        <v>-18.37</v>
      </c>
      <c r="AJ87" s="10">
        <f>SUM(U87,P87)</f>
        <v>-52.39</v>
      </c>
      <c r="AK87" s="9">
        <v>3246.89</v>
      </c>
    </row>
    <row r="88" spans="1:37" ht="16.5" customHeight="1">
      <c r="E88" s="11" t="s">
        <v>150</v>
      </c>
      <c r="F88" s="11" t="s">
        <v>150</v>
      </c>
      <c r="G88" s="11" t="s">
        <v>150</v>
      </c>
      <c r="H88" s="11" t="s">
        <v>150</v>
      </c>
      <c r="I88" s="11" t="s">
        <v>150</v>
      </c>
      <c r="J88" s="11" t="s">
        <v>150</v>
      </c>
      <c r="K88" s="11" t="s">
        <v>150</v>
      </c>
      <c r="L88" s="11" t="s">
        <v>150</v>
      </c>
      <c r="AH88" s="10">
        <f>SUM(AH2:AH87)</f>
        <v>-34771.460000000014</v>
      </c>
      <c r="AI88" s="10">
        <f>SUM(AI2:AI87)</f>
        <v>-35342.800000000017</v>
      </c>
      <c r="AJ88" s="10">
        <f>SUM(AJ2:AJ87)</f>
        <v>-94129.64999999998</v>
      </c>
      <c r="AK88" s="9">
        <f>SUM(AK2:AK87)</f>
        <v>284814.87000000005</v>
      </c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wanderson</dc:creator>
  <cp:lastModifiedBy>wanderson</cp:lastModifiedBy>
  <cp:lastPrinted>2020-01-10T18:39:07Z</cp:lastPrinted>
  <dcterms:created xsi:type="dcterms:W3CDTF">2020-01-10T17:24:45Z</dcterms:created>
  <dcterms:modified xsi:type="dcterms:W3CDTF">2020-01-10T18:48:29Z</dcterms:modified>
</cp:coreProperties>
</file>