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K86" i="1"/>
  <c r="AL86"/>
  <c r="AM86"/>
  <c r="AN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29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M2"/>
  <c r="G77"/>
  <c r="G76"/>
  <c r="G72"/>
  <c r="G69"/>
  <c r="G67"/>
  <c r="G66"/>
  <c r="G53"/>
  <c r="G48"/>
  <c r="G47"/>
  <c r="G42"/>
  <c r="G40"/>
  <c r="G24"/>
  <c r="G22"/>
  <c r="G16"/>
  <c r="G15"/>
  <c r="G9"/>
  <c r="G7"/>
  <c r="G5"/>
  <c r="G2"/>
  <c r="I84"/>
  <c r="I42"/>
  <c r="I37"/>
  <c r="I3"/>
  <c r="H69"/>
  <c r="H53"/>
  <c r="H48"/>
  <c r="H47"/>
  <c r="H40"/>
  <c r="H34"/>
  <c r="G34"/>
  <c r="E73"/>
  <c r="E66"/>
  <c r="E43"/>
  <c r="E27"/>
  <c r="E18"/>
  <c r="E15"/>
  <c r="E10"/>
  <c r="E6"/>
  <c r="E2"/>
  <c r="AL69"/>
</calcChain>
</file>

<file path=xl/sharedStrings.xml><?xml version="1.0" encoding="utf-8"?>
<sst xmlns="http://schemas.openxmlformats.org/spreadsheetml/2006/main" count="300" uniqueCount="152">
  <si>
    <t>Matrícula</t>
  </si>
  <si>
    <t>Nome</t>
  </si>
  <si>
    <t>Cargo</t>
  </si>
  <si>
    <t>Salário</t>
  </si>
  <si>
    <t>Desc. Férias</t>
  </si>
  <si>
    <t>Vale Transporte</t>
  </si>
  <si>
    <t>Adic por Tempo Serv</t>
  </si>
  <si>
    <t>Mens. Sindical</t>
  </si>
  <si>
    <t>Unimed Mensalid</t>
  </si>
  <si>
    <t>Pensão Familiar</t>
  </si>
  <si>
    <t>P. Alim. Férias</t>
  </si>
  <si>
    <t>Faltas Jus. Dia</t>
  </si>
  <si>
    <t>Serv. Prestados</t>
  </si>
  <si>
    <t>DSR H. Extras</t>
  </si>
  <si>
    <t>Desc. INSS</t>
  </si>
  <si>
    <t>Desc. IRRF</t>
  </si>
  <si>
    <t>Plano Odontolog</t>
  </si>
  <si>
    <t>Férias</t>
  </si>
  <si>
    <t>Abono Pecuniário</t>
  </si>
  <si>
    <t>Desc. IRRF Feri</t>
  </si>
  <si>
    <t>1/3 Adic. Abono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</si>
  <si>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</si>
  <si>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</si>
  <si>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</si>
  <si>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</si>
  <si>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</si>
  <si>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</si>
  <si>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</si>
  <si>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</si>
  <si>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</si>
  <si>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</si>
  <si>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</si>
  <si>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</si>
  <si>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Anuidade</t>
  </si>
  <si>
    <t>Mens. Senge-PB</t>
  </si>
  <si>
    <t>Desconto Autorizado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</si>
  <si>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</si>
  <si>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</si>
  <si>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</si>
  <si>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</si>
  <si>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</si>
  <si>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</si>
  <si>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</si>
  <si>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</si>
  <si>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</si>
  <si>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</si>
  <si>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</si>
  <si>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</si>
  <si>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</si>
  <si>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</si>
  <si>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</si>
  <si>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</si>
  <si>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</si>
  <si>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</si>
  <si>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</si>
  <si>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</si>
  <si>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</si>
  <si>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</si>
  <si>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</si>
  <si>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</si>
  <si>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</si>
  <si>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</si>
  <si>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</si>
  <si>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</si>
  <si>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</si>
  <si>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</si>
  <si>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</si>
  <si>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</si>
  <si>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</si>
  <si>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</si>
  <si>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</si>
  <si>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</si>
  <si>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</si>
  <si>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</si>
  <si>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</si>
  <si>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</si>
  <si>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</si>
  <si>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</si>
  <si>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MARIA NUNES DA SILVA</t>
  </si>
  <si>
    <t>Comissionado CC1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</si>
  <si>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</si>
  <si>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</si>
  <si>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</si>
  <si>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</si>
  <si>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</si>
  <si>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</si>
  <si>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</si>
  <si>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</si>
  <si>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</si>
  <si>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</si>
  <si>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</si>
  <si>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</si>
  <si>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</si>
  <si>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JOSIMAR DE CASTRO BARRETO SOBRINHO</t>
  </si>
  <si>
    <t>JOVELINO FELIPE MARTINS</t>
  </si>
  <si>
    <t>Motorista</t>
  </si>
  <si>
    <t>MARIA ODACI SILVA DE MELO</t>
  </si>
  <si>
    <t>RONALDO VITÓRIO RODRIGUES</t>
  </si>
  <si>
    <t>VINICIUS DA COSTA MOREIRA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</si>
  <si>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</si>
  <si>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</si>
  <si>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</si>
  <si>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</si>
  <si>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</si>
  <si>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</si>
  <si>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</si>
  <si>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</si>
  <si>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</si>
  <si>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</si>
  <si>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</si>
  <si>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</si>
  <si>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</si>
  <si>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</si>
  <si>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</si>
  <si>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</si>
  <si>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</si>
  <si>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</si>
  <si>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</si>
  <si>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</si>
  <si>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</si>
  <si>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</si>
  <si>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</si>
  <si>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</si>
  <si>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</si>
  <si>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</si>
  <si>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</si>
  <si>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</si>
  <si>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</si>
  <si>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</si>
  <si>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</si>
  <si>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</si>
  <si>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</si>
  <si>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</si>
  <si>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</si>
  <si>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</si>
  <si>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</si>
  <si>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</si>
  <si>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</si>
  <si>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</si>
  <si>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</si>
  <si>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Lotação</t>
  </si>
  <si>
    <t>Sede</t>
  </si>
  <si>
    <t>Campina Grande</t>
  </si>
  <si>
    <t>Patos</t>
  </si>
  <si>
    <t>Pombal</t>
  </si>
  <si>
    <t>Itaporanga</t>
  </si>
  <si>
    <t>Guarabira</t>
  </si>
  <si>
    <t>Cajazeiras</t>
  </si>
  <si>
    <t>Outros Descontos</t>
  </si>
  <si>
    <t>1/3 Férias</t>
  </si>
  <si>
    <t>Souza</t>
  </si>
  <si>
    <t>#########</t>
  </si>
</sst>
</file>

<file path=xl/styles.xml><?xml version="1.0" encoding="utf-8"?>
<styleSheet xmlns="http://schemas.openxmlformats.org/spreadsheetml/2006/main">
  <numFmts count="1">
    <numFmt numFmtId="165" formatCode="&quot;R$&quot;\ #,##0.00"/>
  </numFmts>
  <fonts count="11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8" tint="-0.249977111117893"/>
      <name val="Calibri"/>
      <family val="2"/>
      <scheme val="minor"/>
    </font>
    <font>
      <sz val="5"/>
      <color theme="8" tint="-0.249977111117893"/>
      <name val="Calibri"/>
      <family val="2"/>
      <scheme val="minor"/>
    </font>
    <font>
      <b/>
      <sz val="5"/>
      <color theme="5"/>
      <name val="Calibri"/>
      <family val="2"/>
      <scheme val="minor"/>
    </font>
    <font>
      <sz val="5"/>
      <color theme="5"/>
      <name val="Calibri"/>
      <family val="2"/>
      <scheme val="minor"/>
    </font>
    <font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165" fontId="10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zoomScale="170" zoomScaleNormal="170" workbookViewId="0">
      <pane ySplit="1" topLeftCell="A2" activePane="bottomLeft" state="frozen"/>
      <selection activeCell="E1" sqref="E1"/>
      <selection pane="bottomLeft" activeCell="J88" sqref="J88"/>
    </sheetView>
  </sheetViews>
  <sheetFormatPr defaultRowHeight="8.25"/>
  <cols>
    <col min="1" max="1" width="5.140625" style="6" customWidth="1"/>
    <col min="2" max="2" width="20.140625" style="7" customWidth="1"/>
    <col min="3" max="3" width="8.7109375" style="1" customWidth="1"/>
    <col min="4" max="4" width="7.5703125" style="4" customWidth="1"/>
    <col min="5" max="12" width="6.140625" style="13" customWidth="1"/>
    <col min="13" max="13" width="6.140625" style="11" hidden="1" customWidth="1"/>
    <col min="14" max="14" width="6.140625" style="9" hidden="1" customWidth="1"/>
    <col min="15" max="19" width="6.140625" style="11" hidden="1" customWidth="1"/>
    <col min="20" max="20" width="6.140625" style="9" hidden="1" customWidth="1"/>
    <col min="21" max="21" width="6.140625" style="11" hidden="1" customWidth="1"/>
    <col min="22" max="22" width="6.140625" style="9" hidden="1" customWidth="1"/>
    <col min="23" max="23" width="6.140625" style="11" hidden="1" customWidth="1"/>
    <col min="24" max="24" width="6.140625" style="9" hidden="1" customWidth="1"/>
    <col min="25" max="25" width="6.140625" style="11" hidden="1" customWidth="1"/>
    <col min="26" max="26" width="6.140625" style="9" hidden="1" customWidth="1"/>
    <col min="27" max="36" width="6.140625" style="11" hidden="1" customWidth="1"/>
    <col min="37" max="38" width="6.140625" style="11" customWidth="1"/>
    <col min="39" max="39" width="7" style="11" customWidth="1"/>
    <col min="40" max="40" width="6.140625" style="13" customWidth="1"/>
    <col min="41" max="16384" width="9.140625" style="5"/>
  </cols>
  <sheetData>
    <row r="1" spans="1:40" s="1" customFormat="1" ht="28.5" customHeight="1">
      <c r="A1" s="1" t="s">
        <v>0</v>
      </c>
      <c r="B1" s="1" t="s">
        <v>1</v>
      </c>
      <c r="C1" s="1" t="s">
        <v>2</v>
      </c>
      <c r="D1" s="1" t="s">
        <v>140</v>
      </c>
      <c r="E1" s="12" t="s">
        <v>3</v>
      </c>
      <c r="F1" s="12" t="s">
        <v>6</v>
      </c>
      <c r="G1" s="12" t="s">
        <v>17</v>
      </c>
      <c r="H1" s="12" t="s">
        <v>149</v>
      </c>
      <c r="I1" s="12" t="s">
        <v>21</v>
      </c>
      <c r="J1" s="12" t="s">
        <v>22</v>
      </c>
      <c r="K1" s="12" t="s">
        <v>28</v>
      </c>
      <c r="L1" s="12" t="s">
        <v>29</v>
      </c>
      <c r="M1" s="10" t="s">
        <v>4</v>
      </c>
      <c r="N1" s="8" t="s">
        <v>32</v>
      </c>
      <c r="O1" s="10" t="s">
        <v>5</v>
      </c>
      <c r="P1" s="10" t="s">
        <v>7</v>
      </c>
      <c r="Q1" s="10" t="s">
        <v>8</v>
      </c>
      <c r="R1" s="10" t="s">
        <v>9</v>
      </c>
      <c r="S1" s="10" t="s">
        <v>10</v>
      </c>
      <c r="T1" s="8" t="s">
        <v>11</v>
      </c>
      <c r="U1" s="10" t="s">
        <v>12</v>
      </c>
      <c r="V1" s="8" t="s">
        <v>13</v>
      </c>
      <c r="W1" s="10" t="s">
        <v>16</v>
      </c>
      <c r="X1" s="8" t="s">
        <v>18</v>
      </c>
      <c r="Y1" s="10" t="s">
        <v>19</v>
      </c>
      <c r="Z1" s="8" t="s">
        <v>20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30</v>
      </c>
      <c r="AG1" s="10" t="s">
        <v>31</v>
      </c>
      <c r="AH1" s="10" t="s">
        <v>33</v>
      </c>
      <c r="AI1" s="10" t="s">
        <v>34</v>
      </c>
      <c r="AJ1" s="10" t="s">
        <v>35</v>
      </c>
      <c r="AK1" s="10" t="s">
        <v>14</v>
      </c>
      <c r="AL1" s="10" t="s">
        <v>15</v>
      </c>
      <c r="AM1" s="10" t="s">
        <v>148</v>
      </c>
      <c r="AN1" s="12" t="s">
        <v>36</v>
      </c>
    </row>
    <row r="2" spans="1:40" ht="16.5" customHeight="1">
      <c r="A2" s="6">
        <v>159</v>
      </c>
      <c r="B2" s="7" t="s">
        <v>37</v>
      </c>
      <c r="C2" s="1" t="s">
        <v>38</v>
      </c>
      <c r="D2" s="2" t="s">
        <v>141</v>
      </c>
      <c r="E2" s="14">
        <f>(83.3)</f>
        <v>83.3</v>
      </c>
      <c r="F2" s="14">
        <v>39.979999999999997</v>
      </c>
      <c r="G2" s="14">
        <f>(4622.12+N2)</f>
        <v>5711.62</v>
      </c>
      <c r="H2" s="14">
        <v>1540.71</v>
      </c>
      <c r="I2" s="14"/>
      <c r="J2" s="14">
        <v>600</v>
      </c>
      <c r="K2" s="14">
        <v>27.83</v>
      </c>
      <c r="L2" s="14"/>
      <c r="M2" s="15">
        <v>-3834.36</v>
      </c>
      <c r="N2" s="16">
        <v>1089.5</v>
      </c>
      <c r="O2" s="15"/>
      <c r="P2" s="15"/>
      <c r="Q2" s="15">
        <v>-588.70000000000005</v>
      </c>
      <c r="R2" s="15"/>
      <c r="S2" s="15"/>
      <c r="T2" s="16"/>
      <c r="U2" s="15"/>
      <c r="V2" s="16"/>
      <c r="W2" s="15">
        <v>-30.8</v>
      </c>
      <c r="X2" s="16"/>
      <c r="Y2" s="15"/>
      <c r="Z2" s="16"/>
      <c r="AA2" s="15"/>
      <c r="AB2" s="15">
        <v>-170.04</v>
      </c>
      <c r="AC2" s="15">
        <v>-467.24</v>
      </c>
      <c r="AD2" s="15"/>
      <c r="AE2" s="15"/>
      <c r="AF2" s="15"/>
      <c r="AG2" s="15">
        <v>-1089.5</v>
      </c>
      <c r="AH2" s="15"/>
      <c r="AI2" s="15"/>
      <c r="AJ2" s="15"/>
      <c r="AK2" s="15">
        <v>-642.33000000000004</v>
      </c>
      <c r="AL2" s="15">
        <v>-596.64</v>
      </c>
      <c r="AM2" s="15">
        <f>SUM(M2:AJ2)</f>
        <v>-5091.1400000000003</v>
      </c>
      <c r="AN2" s="14">
        <v>583.83000000000004</v>
      </c>
    </row>
    <row r="3" spans="1:40" ht="16.5" customHeight="1">
      <c r="A3" s="6">
        <v>90</v>
      </c>
      <c r="B3" s="7" t="s">
        <v>39</v>
      </c>
      <c r="C3" s="1" t="s">
        <v>40</v>
      </c>
      <c r="D3" s="2" t="s">
        <v>141</v>
      </c>
      <c r="E3" s="14">
        <v>2755.28</v>
      </c>
      <c r="F3" s="14">
        <v>1818.48</v>
      </c>
      <c r="G3" s="14"/>
      <c r="H3" s="14"/>
      <c r="I3" s="14">
        <f>(551.06+V3)</f>
        <v>632.69999999999993</v>
      </c>
      <c r="J3" s="14">
        <v>600</v>
      </c>
      <c r="K3" s="14">
        <v>730.17</v>
      </c>
      <c r="L3" s="14"/>
      <c r="M3" s="15"/>
      <c r="N3" s="16"/>
      <c r="O3" s="15">
        <v>-2.76</v>
      </c>
      <c r="P3" s="15"/>
      <c r="Q3" s="15">
        <v>-1019.64</v>
      </c>
      <c r="R3" s="15"/>
      <c r="S3" s="15"/>
      <c r="T3" s="16"/>
      <c r="U3" s="15"/>
      <c r="V3" s="16">
        <v>81.64</v>
      </c>
      <c r="W3" s="15"/>
      <c r="X3" s="16"/>
      <c r="Y3" s="15"/>
      <c r="Z3" s="16"/>
      <c r="AA3" s="15"/>
      <c r="AB3" s="15"/>
      <c r="AC3" s="15"/>
      <c r="AD3" s="15">
        <v>-835.96</v>
      </c>
      <c r="AE3" s="15"/>
      <c r="AF3" s="15"/>
      <c r="AG3" s="15"/>
      <c r="AH3" s="15"/>
      <c r="AI3" s="15"/>
      <c r="AJ3" s="15"/>
      <c r="AK3" s="15">
        <v>-642.33000000000004</v>
      </c>
      <c r="AL3" s="15">
        <v>-482.3</v>
      </c>
      <c r="AM3" s="15">
        <f>SUM(M3:AJ3)</f>
        <v>-1776.72</v>
      </c>
      <c r="AN3" s="14">
        <v>3553.64</v>
      </c>
    </row>
    <row r="4" spans="1:40" ht="16.5" customHeight="1">
      <c r="A4" s="6">
        <v>236</v>
      </c>
      <c r="B4" s="7" t="s">
        <v>41</v>
      </c>
      <c r="C4" s="1" t="s">
        <v>42</v>
      </c>
      <c r="D4" s="2" t="s">
        <v>141</v>
      </c>
      <c r="E4" s="14">
        <v>1774.18</v>
      </c>
      <c r="F4" s="14">
        <v>248.39</v>
      </c>
      <c r="G4" s="14"/>
      <c r="H4" s="14"/>
      <c r="I4" s="14"/>
      <c r="J4" s="14">
        <v>600</v>
      </c>
      <c r="K4" s="14"/>
      <c r="L4" s="14"/>
      <c r="M4" s="15"/>
      <c r="N4" s="16"/>
      <c r="O4" s="15">
        <v>-1.77</v>
      </c>
      <c r="P4" s="15"/>
      <c r="Q4" s="15">
        <v>-430.94</v>
      </c>
      <c r="R4" s="15"/>
      <c r="S4" s="15"/>
      <c r="T4" s="16"/>
      <c r="U4" s="15"/>
      <c r="V4" s="16"/>
      <c r="W4" s="15"/>
      <c r="X4" s="16"/>
      <c r="Y4" s="15"/>
      <c r="Z4" s="16"/>
      <c r="AA4" s="15"/>
      <c r="AB4" s="15">
        <v>-50</v>
      </c>
      <c r="AC4" s="15"/>
      <c r="AD4" s="15">
        <v>-343.06</v>
      </c>
      <c r="AE4" s="15"/>
      <c r="AF4" s="15"/>
      <c r="AG4" s="15"/>
      <c r="AH4" s="15"/>
      <c r="AI4" s="15"/>
      <c r="AJ4" s="15"/>
      <c r="AK4" s="15">
        <v>-182.03</v>
      </c>
      <c r="AL4" s="15"/>
      <c r="AM4" s="15">
        <f>SUM(M4:AJ4)</f>
        <v>-825.77</v>
      </c>
      <c r="AN4" s="14">
        <v>1614.77</v>
      </c>
    </row>
    <row r="5" spans="1:40" ht="16.5" customHeight="1">
      <c r="A5" s="6">
        <v>251</v>
      </c>
      <c r="B5" s="7" t="s">
        <v>43</v>
      </c>
      <c r="C5" s="1" t="s">
        <v>42</v>
      </c>
      <c r="D5" s="2" t="s">
        <v>141</v>
      </c>
      <c r="E5" s="14">
        <v>59.14</v>
      </c>
      <c r="F5" s="14">
        <v>5.91</v>
      </c>
      <c r="G5" s="14">
        <f>(2008.67+N5)</f>
        <v>2475.7400000000002</v>
      </c>
      <c r="H5" s="14">
        <v>669.56</v>
      </c>
      <c r="I5" s="14"/>
      <c r="J5" s="14">
        <v>600</v>
      </c>
      <c r="K5" s="14"/>
      <c r="L5" s="14"/>
      <c r="M5" s="15">
        <v>-1930.13</v>
      </c>
      <c r="N5" s="16">
        <v>467.07</v>
      </c>
      <c r="O5" s="15"/>
      <c r="P5" s="15"/>
      <c r="Q5" s="15"/>
      <c r="R5" s="15"/>
      <c r="S5" s="15"/>
      <c r="T5" s="16"/>
      <c r="U5" s="15"/>
      <c r="V5" s="16"/>
      <c r="W5" s="15"/>
      <c r="X5" s="16"/>
      <c r="Y5" s="15"/>
      <c r="Z5" s="16"/>
      <c r="AA5" s="15"/>
      <c r="AB5" s="15"/>
      <c r="AC5" s="15"/>
      <c r="AD5" s="15"/>
      <c r="AE5" s="15">
        <v>-467.07</v>
      </c>
      <c r="AF5" s="15"/>
      <c r="AG5" s="15">
        <v>-467.07</v>
      </c>
      <c r="AH5" s="15"/>
      <c r="AI5" s="15"/>
      <c r="AJ5" s="15"/>
      <c r="AK5" s="15">
        <v>-246.89</v>
      </c>
      <c r="AL5" s="15">
        <v>-39.99</v>
      </c>
      <c r="AM5" s="15">
        <f>SUM(M5:AJ5)</f>
        <v>-2397.2000000000003</v>
      </c>
      <c r="AN5" s="14">
        <v>659.2</v>
      </c>
    </row>
    <row r="6" spans="1:40" ht="16.5" customHeight="1">
      <c r="A6" s="6">
        <v>249</v>
      </c>
      <c r="B6" s="7" t="s">
        <v>44</v>
      </c>
      <c r="C6" s="1" t="s">
        <v>42</v>
      </c>
      <c r="D6" s="2" t="s">
        <v>142</v>
      </c>
      <c r="E6" s="14">
        <f>(1715.04+T6)</f>
        <v>1774.18</v>
      </c>
      <c r="F6" s="14">
        <v>177.42</v>
      </c>
      <c r="G6" s="14"/>
      <c r="H6" s="14"/>
      <c r="I6" s="14"/>
      <c r="J6" s="14">
        <v>600</v>
      </c>
      <c r="K6" s="14"/>
      <c r="L6" s="14"/>
      <c r="M6" s="15"/>
      <c r="N6" s="16"/>
      <c r="O6" s="15"/>
      <c r="P6" s="15"/>
      <c r="Q6" s="15"/>
      <c r="R6" s="15"/>
      <c r="S6" s="15"/>
      <c r="T6" s="16">
        <v>59.14</v>
      </c>
      <c r="U6" s="15"/>
      <c r="V6" s="16"/>
      <c r="W6" s="15"/>
      <c r="X6" s="16"/>
      <c r="Y6" s="15"/>
      <c r="Z6" s="16"/>
      <c r="AA6" s="15"/>
      <c r="AB6" s="15"/>
      <c r="AC6" s="15"/>
      <c r="AD6" s="15">
        <v>-562.96</v>
      </c>
      <c r="AE6" s="15"/>
      <c r="AF6" s="15">
        <v>-27.27</v>
      </c>
      <c r="AG6" s="15"/>
      <c r="AH6" s="15"/>
      <c r="AI6" s="15"/>
      <c r="AJ6" s="15"/>
      <c r="AK6" s="15">
        <v>-175.64</v>
      </c>
      <c r="AL6" s="15"/>
      <c r="AM6" s="15">
        <f>SUM(AF6,AD6)</f>
        <v>-590.23</v>
      </c>
      <c r="AN6" s="14">
        <v>1785.73</v>
      </c>
    </row>
    <row r="7" spans="1:40" ht="16.5" customHeight="1">
      <c r="A7" s="6">
        <v>234</v>
      </c>
      <c r="B7" s="7" t="s">
        <v>45</v>
      </c>
      <c r="C7" s="1" t="s">
        <v>46</v>
      </c>
      <c r="D7" s="2" t="s">
        <v>150</v>
      </c>
      <c r="E7" s="14">
        <v>110.81</v>
      </c>
      <c r="F7" s="14">
        <v>15.51</v>
      </c>
      <c r="G7" s="14">
        <f>(3789.57+N7)</f>
        <v>4568.92</v>
      </c>
      <c r="H7" s="14">
        <v>1263.19</v>
      </c>
      <c r="I7" s="14"/>
      <c r="J7" s="14">
        <v>600</v>
      </c>
      <c r="K7" s="14"/>
      <c r="L7" s="14"/>
      <c r="M7" s="15">
        <v>-3469.9</v>
      </c>
      <c r="N7" s="16">
        <v>779.35</v>
      </c>
      <c r="O7" s="15"/>
      <c r="P7" s="15"/>
      <c r="Q7" s="15">
        <v>-779.35</v>
      </c>
      <c r="R7" s="15"/>
      <c r="S7" s="15"/>
      <c r="T7" s="16"/>
      <c r="U7" s="15"/>
      <c r="V7" s="16"/>
      <c r="W7" s="15"/>
      <c r="X7" s="16"/>
      <c r="Y7" s="15"/>
      <c r="Z7" s="16"/>
      <c r="AA7" s="15"/>
      <c r="AB7" s="15"/>
      <c r="AC7" s="15"/>
      <c r="AD7" s="15"/>
      <c r="AE7" s="15"/>
      <c r="AF7" s="15"/>
      <c r="AG7" s="15">
        <v>-779.35</v>
      </c>
      <c r="AH7" s="15"/>
      <c r="AI7" s="15"/>
      <c r="AJ7" s="15"/>
      <c r="AK7" s="15">
        <v>-569.69000000000005</v>
      </c>
      <c r="AL7" s="15">
        <v>-247.71</v>
      </c>
      <c r="AM7" s="15">
        <f>SUM(AG7,Q7,M7)</f>
        <v>-5028.6000000000004</v>
      </c>
      <c r="AN7" s="14">
        <v>712.43</v>
      </c>
    </row>
    <row r="8" spans="1:40" ht="16.5" customHeight="1">
      <c r="A8" s="6">
        <v>230</v>
      </c>
      <c r="B8" s="7" t="s">
        <v>47</v>
      </c>
      <c r="C8" s="1" t="s">
        <v>46</v>
      </c>
      <c r="D8" s="2" t="s">
        <v>141</v>
      </c>
      <c r="E8" s="14">
        <v>3324.18</v>
      </c>
      <c r="F8" s="14">
        <v>465.39</v>
      </c>
      <c r="G8" s="14"/>
      <c r="H8" s="14"/>
      <c r="I8" s="14"/>
      <c r="J8" s="14">
        <v>600</v>
      </c>
      <c r="K8" s="14"/>
      <c r="L8" s="14"/>
      <c r="M8" s="15"/>
      <c r="N8" s="16"/>
      <c r="O8" s="15">
        <v>-3.32</v>
      </c>
      <c r="P8" s="15"/>
      <c r="Q8" s="15"/>
      <c r="R8" s="15"/>
      <c r="S8" s="15"/>
      <c r="T8" s="16"/>
      <c r="U8" s="15"/>
      <c r="V8" s="16"/>
      <c r="W8" s="15"/>
      <c r="X8" s="16"/>
      <c r="Y8" s="15"/>
      <c r="Z8" s="16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v>-416.85</v>
      </c>
      <c r="AL8" s="15">
        <v>-151.11000000000001</v>
      </c>
      <c r="AM8" s="15">
        <f>SUM(O8)</f>
        <v>-3.32</v>
      </c>
      <c r="AN8" s="14">
        <v>3818.29</v>
      </c>
    </row>
    <row r="9" spans="1:40" ht="16.5" customHeight="1">
      <c r="A9" s="6">
        <v>151</v>
      </c>
      <c r="B9" s="7" t="s">
        <v>48</v>
      </c>
      <c r="C9" s="1" t="s">
        <v>49</v>
      </c>
      <c r="D9" s="2" t="s">
        <v>141</v>
      </c>
      <c r="E9" s="14">
        <v>2536.6</v>
      </c>
      <c r="F9" s="14">
        <v>1268.3</v>
      </c>
      <c r="G9" s="14">
        <f>(319.45+N9)</f>
        <v>320.47999999999996</v>
      </c>
      <c r="H9" s="14">
        <v>106.48</v>
      </c>
      <c r="I9" s="14"/>
      <c r="J9" s="14">
        <v>600</v>
      </c>
      <c r="K9" s="14">
        <v>827.16</v>
      </c>
      <c r="L9" s="14"/>
      <c r="M9" s="15">
        <v>-424.9</v>
      </c>
      <c r="N9" s="16">
        <v>1.03</v>
      </c>
      <c r="O9" s="15"/>
      <c r="P9" s="15">
        <v>-25.37</v>
      </c>
      <c r="Q9" s="15"/>
      <c r="R9" s="15"/>
      <c r="S9" s="15"/>
      <c r="T9" s="16"/>
      <c r="U9" s="15"/>
      <c r="V9" s="16"/>
      <c r="W9" s="15">
        <v>-15.4</v>
      </c>
      <c r="X9" s="16"/>
      <c r="Y9" s="15"/>
      <c r="Z9" s="16"/>
      <c r="AA9" s="15"/>
      <c r="AB9" s="15"/>
      <c r="AC9" s="15"/>
      <c r="AD9" s="15"/>
      <c r="AE9" s="15"/>
      <c r="AF9" s="15"/>
      <c r="AG9" s="15">
        <v>-1.03</v>
      </c>
      <c r="AH9" s="15"/>
      <c r="AI9" s="15"/>
      <c r="AJ9" s="15"/>
      <c r="AK9" s="15">
        <v>-556.37</v>
      </c>
      <c r="AL9" s="15">
        <v>-247.88</v>
      </c>
      <c r="AM9" s="15">
        <f>SUM(M9,P9,W9,AG9)</f>
        <v>-466.69999999999993</v>
      </c>
      <c r="AN9" s="14">
        <v>4388.07</v>
      </c>
    </row>
    <row r="10" spans="1:40" ht="16.5" customHeight="1">
      <c r="A10" s="6">
        <v>101</v>
      </c>
      <c r="B10" s="7" t="s">
        <v>50</v>
      </c>
      <c r="C10" s="1" t="s">
        <v>51</v>
      </c>
      <c r="D10" s="2" t="s">
        <v>141</v>
      </c>
      <c r="E10" s="14">
        <f>(2069.48+T10)</f>
        <v>2483.38</v>
      </c>
      <c r="F10" s="14">
        <v>1539.7</v>
      </c>
      <c r="G10" s="14"/>
      <c r="H10" s="14"/>
      <c r="I10" s="14"/>
      <c r="J10" s="14">
        <v>600</v>
      </c>
      <c r="K10" s="14"/>
      <c r="L10" s="14"/>
      <c r="M10" s="15"/>
      <c r="N10" s="16"/>
      <c r="O10" s="15">
        <v>-2.48</v>
      </c>
      <c r="P10" s="15"/>
      <c r="Q10" s="15">
        <v>-51.74</v>
      </c>
      <c r="R10" s="15"/>
      <c r="S10" s="15"/>
      <c r="T10" s="16">
        <v>413.9</v>
      </c>
      <c r="U10" s="15"/>
      <c r="V10" s="16"/>
      <c r="W10" s="15">
        <v>-30.8</v>
      </c>
      <c r="X10" s="16"/>
      <c r="Y10" s="15"/>
      <c r="Z10" s="16"/>
      <c r="AA10" s="15"/>
      <c r="AB10" s="15">
        <v>-190</v>
      </c>
      <c r="AC10" s="15"/>
      <c r="AD10" s="15">
        <v>-729.18</v>
      </c>
      <c r="AE10" s="15">
        <v>-240.25</v>
      </c>
      <c r="AF10" s="15">
        <v>-136.35</v>
      </c>
      <c r="AG10" s="15"/>
      <c r="AH10" s="15"/>
      <c r="AI10" s="15"/>
      <c r="AJ10" s="15"/>
      <c r="AK10" s="15">
        <v>-442.53</v>
      </c>
      <c r="AL10" s="15">
        <v>-182.28</v>
      </c>
      <c r="AM10" s="15">
        <f>SUM(O10,Q10,W10,AB10,AD10,AE10,AF10)</f>
        <v>-1380.7999999999997</v>
      </c>
      <c r="AN10" s="14">
        <v>2617.4699999999998</v>
      </c>
    </row>
    <row r="11" spans="1:40" ht="16.5" customHeight="1">
      <c r="A11" s="6">
        <v>192</v>
      </c>
      <c r="B11" s="7" t="s">
        <v>52</v>
      </c>
      <c r="C11" s="1" t="s">
        <v>38</v>
      </c>
      <c r="D11" s="2" t="s">
        <v>141</v>
      </c>
      <c r="E11" s="14">
        <v>2266.7800000000002</v>
      </c>
      <c r="F11" s="14">
        <v>498.69</v>
      </c>
      <c r="G11" s="14"/>
      <c r="H11" s="14"/>
      <c r="I11" s="14"/>
      <c r="J11" s="14">
        <v>600</v>
      </c>
      <c r="K11" s="14">
        <v>806.11</v>
      </c>
      <c r="L11" s="14">
        <v>938.66</v>
      </c>
      <c r="M11" s="15"/>
      <c r="N11" s="16"/>
      <c r="O11" s="15"/>
      <c r="P11" s="15"/>
      <c r="Q11" s="15"/>
      <c r="R11" s="15"/>
      <c r="S11" s="15"/>
      <c r="T11" s="16"/>
      <c r="U11" s="15"/>
      <c r="V11" s="16"/>
      <c r="W11" s="15"/>
      <c r="X11" s="16"/>
      <c r="Y11" s="15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>
        <v>-496.12</v>
      </c>
      <c r="AL11" s="15">
        <v>-267.05</v>
      </c>
      <c r="AM11" s="15">
        <f>SUM(AI11)</f>
        <v>0</v>
      </c>
      <c r="AN11" s="14">
        <v>4347.07</v>
      </c>
    </row>
    <row r="12" spans="1:40" ht="16.5" customHeight="1">
      <c r="A12" s="6">
        <v>227</v>
      </c>
      <c r="B12" s="7" t="s">
        <v>53</v>
      </c>
      <c r="C12" s="1" t="s">
        <v>38</v>
      </c>
      <c r="D12" s="2" t="s">
        <v>150</v>
      </c>
      <c r="E12" s="14">
        <v>2158.83</v>
      </c>
      <c r="F12" s="14">
        <v>302.24</v>
      </c>
      <c r="G12" s="14"/>
      <c r="H12" s="14"/>
      <c r="I12" s="14"/>
      <c r="J12" s="14">
        <v>600</v>
      </c>
      <c r="K12" s="14">
        <v>300</v>
      </c>
      <c r="L12" s="14">
        <v>401.36</v>
      </c>
      <c r="M12" s="15"/>
      <c r="N12" s="16"/>
      <c r="O12" s="15"/>
      <c r="P12" s="15">
        <v>-21.59</v>
      </c>
      <c r="Q12" s="15"/>
      <c r="R12" s="15"/>
      <c r="S12" s="15"/>
      <c r="T12" s="16"/>
      <c r="U12" s="15"/>
      <c r="V12" s="16"/>
      <c r="W12" s="15"/>
      <c r="X12" s="16"/>
      <c r="Y12" s="15"/>
      <c r="Z12" s="16"/>
      <c r="AA12" s="15"/>
      <c r="AB12" s="15"/>
      <c r="AC12" s="15"/>
      <c r="AD12" s="15">
        <v>-472.54</v>
      </c>
      <c r="AE12" s="15"/>
      <c r="AF12" s="15"/>
      <c r="AG12" s="15"/>
      <c r="AH12" s="15"/>
      <c r="AI12" s="15"/>
      <c r="AJ12" s="15"/>
      <c r="AK12" s="15">
        <v>-347.86</v>
      </c>
      <c r="AL12" s="15">
        <v>-25.64</v>
      </c>
      <c r="AM12" s="15">
        <f>SUM(AD12,P12)</f>
        <v>-494.13</v>
      </c>
      <c r="AN12" s="14">
        <v>2894.8</v>
      </c>
    </row>
    <row r="13" spans="1:40" ht="16.5" customHeight="1">
      <c r="A13" s="6">
        <v>95</v>
      </c>
      <c r="B13" s="7" t="s">
        <v>54</v>
      </c>
      <c r="C13" s="1" t="s">
        <v>51</v>
      </c>
      <c r="D13" s="2" t="s">
        <v>141</v>
      </c>
      <c r="E13" s="14">
        <v>2483.38</v>
      </c>
      <c r="F13" s="14">
        <v>1589.36</v>
      </c>
      <c r="G13" s="14"/>
      <c r="H13" s="14"/>
      <c r="I13" s="14"/>
      <c r="J13" s="14">
        <v>600</v>
      </c>
      <c r="K13" s="14"/>
      <c r="L13" s="14"/>
      <c r="M13" s="15"/>
      <c r="N13" s="16"/>
      <c r="O13" s="15">
        <v>-2.48</v>
      </c>
      <c r="P13" s="15">
        <v>-24.83</v>
      </c>
      <c r="Q13" s="15">
        <v>-111.89</v>
      </c>
      <c r="R13" s="15"/>
      <c r="S13" s="15"/>
      <c r="T13" s="16"/>
      <c r="U13" s="15"/>
      <c r="V13" s="16"/>
      <c r="W13" s="15">
        <v>-30.8</v>
      </c>
      <c r="X13" s="16"/>
      <c r="Y13" s="15"/>
      <c r="Z13" s="16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-448</v>
      </c>
      <c r="AL13" s="15">
        <v>-188.91</v>
      </c>
      <c r="AM13" s="15">
        <f>SUM(O13,P13,Q13,W13)</f>
        <v>-170</v>
      </c>
      <c r="AN13" s="14">
        <v>3865.83</v>
      </c>
    </row>
    <row r="14" spans="1:40" ht="16.5" customHeight="1">
      <c r="A14" s="6">
        <v>233</v>
      </c>
      <c r="B14" s="7" t="s">
        <v>55</v>
      </c>
      <c r="C14" s="1" t="s">
        <v>56</v>
      </c>
      <c r="D14" s="2" t="s">
        <v>141</v>
      </c>
      <c r="E14" s="14">
        <v>1314.2</v>
      </c>
      <c r="F14" s="14">
        <v>183.99</v>
      </c>
      <c r="G14" s="14"/>
      <c r="H14" s="14"/>
      <c r="I14" s="14"/>
      <c r="J14" s="14">
        <v>600</v>
      </c>
      <c r="K14" s="14"/>
      <c r="L14" s="14"/>
      <c r="M14" s="15"/>
      <c r="N14" s="16"/>
      <c r="O14" s="15">
        <v>-1.31</v>
      </c>
      <c r="P14" s="15">
        <v>-13.14</v>
      </c>
      <c r="Q14" s="15"/>
      <c r="R14" s="15"/>
      <c r="S14" s="15"/>
      <c r="T14" s="16"/>
      <c r="U14" s="15"/>
      <c r="V14" s="16"/>
      <c r="W14" s="15"/>
      <c r="X14" s="16"/>
      <c r="Y14" s="15"/>
      <c r="Z14" s="16"/>
      <c r="AA14" s="15"/>
      <c r="AB14" s="15"/>
      <c r="AC14" s="15"/>
      <c r="AD14" s="15"/>
      <c r="AE14" s="15">
        <v>-233.16</v>
      </c>
      <c r="AF14" s="15"/>
      <c r="AG14" s="15"/>
      <c r="AH14" s="15"/>
      <c r="AI14" s="15"/>
      <c r="AJ14" s="15"/>
      <c r="AK14" s="15">
        <v>-119.85</v>
      </c>
      <c r="AL14" s="15"/>
      <c r="AM14" s="15">
        <f>SUM(O14,P14,AE14)</f>
        <v>-247.60999999999999</v>
      </c>
      <c r="AN14" s="14">
        <v>1730.73</v>
      </c>
    </row>
    <row r="15" spans="1:40" ht="16.5" customHeight="1">
      <c r="A15" s="6">
        <v>237</v>
      </c>
      <c r="B15" s="7" t="s">
        <v>57</v>
      </c>
      <c r="C15" s="1" t="s">
        <v>58</v>
      </c>
      <c r="D15" s="2" t="s">
        <v>141</v>
      </c>
      <c r="E15" s="14">
        <f>(1720.32+T15)</f>
        <v>2267.69</v>
      </c>
      <c r="F15" s="14">
        <v>317.48</v>
      </c>
      <c r="G15" s="14">
        <f>(175.33+N15)</f>
        <v>236.03000000000003</v>
      </c>
      <c r="H15" s="14">
        <v>58.44</v>
      </c>
      <c r="I15" s="14"/>
      <c r="J15" s="14">
        <v>600</v>
      </c>
      <c r="K15" s="14"/>
      <c r="L15" s="14"/>
      <c r="M15" s="15">
        <v>-173.07</v>
      </c>
      <c r="N15" s="16">
        <v>60.7</v>
      </c>
      <c r="O15" s="15">
        <v>-2.27</v>
      </c>
      <c r="P15" s="15"/>
      <c r="Q15" s="15"/>
      <c r="R15" s="15"/>
      <c r="S15" s="15"/>
      <c r="T15" s="16">
        <v>547.37</v>
      </c>
      <c r="U15" s="15"/>
      <c r="V15" s="16"/>
      <c r="W15" s="15"/>
      <c r="X15" s="16"/>
      <c r="Y15" s="15"/>
      <c r="Z15" s="16"/>
      <c r="AA15" s="15"/>
      <c r="AB15" s="15"/>
      <c r="AC15" s="15"/>
      <c r="AD15" s="15">
        <v>-597.04</v>
      </c>
      <c r="AE15" s="15"/>
      <c r="AF15" s="15">
        <v>-190.89</v>
      </c>
      <c r="AG15" s="15">
        <v>-60.7</v>
      </c>
      <c r="AH15" s="15"/>
      <c r="AI15" s="15"/>
      <c r="AJ15" s="15"/>
      <c r="AK15" s="15">
        <v>-253.7</v>
      </c>
      <c r="AL15" s="15">
        <v>-19.420000000000002</v>
      </c>
      <c r="AM15" s="15">
        <f>SUM(M15,O15,AD15,AF15,AG15)</f>
        <v>-1023.97</v>
      </c>
      <c r="AN15" s="14">
        <v>2182.5500000000002</v>
      </c>
    </row>
    <row r="16" spans="1:40" ht="16.5" customHeight="1">
      <c r="A16" s="6">
        <v>169</v>
      </c>
      <c r="B16" s="7" t="s">
        <v>59</v>
      </c>
      <c r="C16" s="1" t="s">
        <v>49</v>
      </c>
      <c r="D16" s="2" t="s">
        <v>141</v>
      </c>
      <c r="E16" s="14">
        <v>83.3</v>
      </c>
      <c r="F16" s="14">
        <v>38.32</v>
      </c>
      <c r="G16" s="14">
        <f>(4454.41+N16)</f>
        <v>5268.67</v>
      </c>
      <c r="H16" s="14">
        <v>1484.8</v>
      </c>
      <c r="I16" s="14"/>
      <c r="J16" s="14">
        <v>600</v>
      </c>
      <c r="K16" s="14">
        <v>28.52</v>
      </c>
      <c r="L16" s="14"/>
      <c r="M16" s="15">
        <v>-3895.34</v>
      </c>
      <c r="N16" s="16">
        <v>814.26</v>
      </c>
      <c r="O16" s="15"/>
      <c r="P16" s="15">
        <v>-0.83</v>
      </c>
      <c r="Q16" s="15">
        <v>-111.89</v>
      </c>
      <c r="R16" s="15"/>
      <c r="S16" s="15"/>
      <c r="T16" s="16"/>
      <c r="U16" s="15"/>
      <c r="V16" s="16"/>
      <c r="W16" s="15"/>
      <c r="X16" s="16"/>
      <c r="Y16" s="15"/>
      <c r="Z16" s="16"/>
      <c r="AA16" s="15"/>
      <c r="AB16" s="15"/>
      <c r="AC16" s="15"/>
      <c r="AD16" s="15"/>
      <c r="AE16" s="15">
        <v>-702.37</v>
      </c>
      <c r="AF16" s="15"/>
      <c r="AG16" s="15">
        <v>-814.26</v>
      </c>
      <c r="AH16" s="15"/>
      <c r="AI16" s="15"/>
      <c r="AJ16" s="15"/>
      <c r="AK16" s="15">
        <v>-642.33000000000004</v>
      </c>
      <c r="AL16" s="15">
        <v>-587.28</v>
      </c>
      <c r="AM16" s="15">
        <f>SUM(M16,P16,R16,Q16,R16,AE16,AG16)</f>
        <v>-5524.6900000000005</v>
      </c>
      <c r="AN16" s="14">
        <v>749.31</v>
      </c>
    </row>
    <row r="17" spans="1:40" ht="16.5" customHeight="1">
      <c r="A17" s="6">
        <v>155</v>
      </c>
      <c r="B17" s="7" t="s">
        <v>60</v>
      </c>
      <c r="C17" s="1" t="s">
        <v>61</v>
      </c>
      <c r="D17" s="2" t="s">
        <v>141</v>
      </c>
      <c r="E17" s="14">
        <v>9169.2900000000009</v>
      </c>
      <c r="F17" s="14">
        <v>4401.26</v>
      </c>
      <c r="G17" s="14"/>
      <c r="H17" s="14"/>
      <c r="I17" s="14"/>
      <c r="J17" s="14">
        <v>600</v>
      </c>
      <c r="K17" s="14">
        <v>300</v>
      </c>
      <c r="L17" s="14">
        <v>1004.69</v>
      </c>
      <c r="M17" s="15"/>
      <c r="N17" s="16"/>
      <c r="O17" s="15"/>
      <c r="P17" s="15"/>
      <c r="Q17" s="15">
        <v>-1062.8800000000001</v>
      </c>
      <c r="R17" s="15"/>
      <c r="S17" s="15"/>
      <c r="T17" s="16"/>
      <c r="U17" s="15"/>
      <c r="V17" s="16"/>
      <c r="W17" s="15"/>
      <c r="X17" s="16"/>
      <c r="Y17" s="15"/>
      <c r="Z17" s="1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-642.33000000000004</v>
      </c>
      <c r="AL17" s="15">
        <v>-3044.69</v>
      </c>
      <c r="AM17" s="15">
        <f>SUM(Q17)</f>
        <v>-1062.8800000000001</v>
      </c>
      <c r="AN17" s="14">
        <v>10725.34</v>
      </c>
    </row>
    <row r="18" spans="1:40" ht="16.5" customHeight="1">
      <c r="A18" s="6">
        <v>23</v>
      </c>
      <c r="B18" s="7" t="s">
        <v>62</v>
      </c>
      <c r="C18" s="1" t="s">
        <v>63</v>
      </c>
      <c r="D18" s="2" t="s">
        <v>143</v>
      </c>
      <c r="E18" s="14">
        <f>(901.16+T18)</f>
        <v>1422.8899999999999</v>
      </c>
      <c r="F18" s="14">
        <v>1166.77</v>
      </c>
      <c r="G18" s="14"/>
      <c r="H18" s="14"/>
      <c r="I18" s="14"/>
      <c r="J18" s="14">
        <v>600</v>
      </c>
      <c r="K18" s="14"/>
      <c r="L18" s="14"/>
      <c r="M18" s="15"/>
      <c r="N18" s="16"/>
      <c r="O18" s="15"/>
      <c r="P18" s="15"/>
      <c r="Q18" s="15"/>
      <c r="R18" s="15"/>
      <c r="S18" s="15"/>
      <c r="T18" s="16">
        <v>521.73</v>
      </c>
      <c r="U18" s="15"/>
      <c r="V18" s="16"/>
      <c r="W18" s="15"/>
      <c r="X18" s="16"/>
      <c r="Y18" s="15"/>
      <c r="Z18" s="16"/>
      <c r="AA18" s="15"/>
      <c r="AB18" s="15"/>
      <c r="AC18" s="15"/>
      <c r="AD18" s="15"/>
      <c r="AE18" s="15">
        <v>-696.63</v>
      </c>
      <c r="AF18" s="15">
        <v>-299.97000000000003</v>
      </c>
      <c r="AG18" s="15"/>
      <c r="AH18" s="15"/>
      <c r="AI18" s="15"/>
      <c r="AJ18" s="15"/>
      <c r="AK18" s="15">
        <v>-233.06</v>
      </c>
      <c r="AL18" s="15">
        <v>-5.51</v>
      </c>
      <c r="AM18" s="15">
        <f>SUM(AE18,AF18)</f>
        <v>-996.6</v>
      </c>
      <c r="AN18" s="14">
        <v>1954.49</v>
      </c>
    </row>
    <row r="19" spans="1:40" ht="16.5" customHeight="1">
      <c r="A19" s="6">
        <v>145</v>
      </c>
      <c r="B19" s="7" t="s">
        <v>64</v>
      </c>
      <c r="C19" s="1" t="s">
        <v>63</v>
      </c>
      <c r="D19" s="2" t="s">
        <v>141</v>
      </c>
      <c r="E19" s="14">
        <v>1355.13</v>
      </c>
      <c r="F19" s="14">
        <v>704.67</v>
      </c>
      <c r="G19" s="14"/>
      <c r="H19" s="14"/>
      <c r="I19" s="14"/>
      <c r="J19" s="14">
        <v>600</v>
      </c>
      <c r="K19" s="14"/>
      <c r="L19" s="14"/>
      <c r="M19" s="15"/>
      <c r="N19" s="16"/>
      <c r="O19" s="15">
        <v>-1.36</v>
      </c>
      <c r="P19" s="15"/>
      <c r="Q19" s="15"/>
      <c r="R19" s="15"/>
      <c r="S19" s="15"/>
      <c r="T19" s="16"/>
      <c r="U19" s="15"/>
      <c r="V19" s="16"/>
      <c r="W19" s="15"/>
      <c r="X19" s="16"/>
      <c r="Y19" s="15"/>
      <c r="Z19" s="16"/>
      <c r="AA19" s="15"/>
      <c r="AB19" s="15"/>
      <c r="AC19" s="15"/>
      <c r="AD19" s="15"/>
      <c r="AE19" s="15">
        <v>-367.9</v>
      </c>
      <c r="AF19" s="15"/>
      <c r="AG19" s="15"/>
      <c r="AH19" s="15"/>
      <c r="AI19" s="15"/>
      <c r="AJ19" s="15"/>
      <c r="AK19" s="15">
        <v>-185.38</v>
      </c>
      <c r="AL19" s="15"/>
      <c r="AM19" s="15">
        <f>SUM(O19,AE19)</f>
        <v>-369.26</v>
      </c>
      <c r="AN19" s="14">
        <v>2105.16</v>
      </c>
    </row>
    <row r="20" spans="1:40" ht="16.5" customHeight="1">
      <c r="A20" s="6">
        <v>104</v>
      </c>
      <c r="B20" s="7" t="s">
        <v>65</v>
      </c>
      <c r="C20" s="1" t="s">
        <v>49</v>
      </c>
      <c r="D20" s="2" t="s">
        <v>141</v>
      </c>
      <c r="E20" s="14">
        <v>2755.28</v>
      </c>
      <c r="F20" s="14">
        <v>1653.17</v>
      </c>
      <c r="G20" s="14"/>
      <c r="H20" s="14"/>
      <c r="I20" s="14"/>
      <c r="J20" s="14">
        <v>600</v>
      </c>
      <c r="K20" s="14">
        <v>1655.68</v>
      </c>
      <c r="L20" s="14">
        <v>765.05</v>
      </c>
      <c r="M20" s="15"/>
      <c r="N20" s="16"/>
      <c r="O20" s="15"/>
      <c r="P20" s="15">
        <v>-27.55</v>
      </c>
      <c r="Q20" s="15">
        <v>-1450.58</v>
      </c>
      <c r="R20" s="15"/>
      <c r="S20" s="15"/>
      <c r="T20" s="16"/>
      <c r="U20" s="15"/>
      <c r="V20" s="16"/>
      <c r="W20" s="15"/>
      <c r="X20" s="16"/>
      <c r="Y20" s="15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>
        <v>-642.33000000000004</v>
      </c>
      <c r="AL20" s="15">
        <v>-779.89</v>
      </c>
      <c r="AM20" s="15">
        <f>SUM(P20,Q20)</f>
        <v>-1478.1299999999999</v>
      </c>
      <c r="AN20" s="14">
        <v>4528.83</v>
      </c>
    </row>
    <row r="21" spans="1:40" ht="16.5" customHeight="1">
      <c r="A21" s="6">
        <v>105</v>
      </c>
      <c r="B21" s="7" t="s">
        <v>66</v>
      </c>
      <c r="C21" s="1" t="s">
        <v>63</v>
      </c>
      <c r="D21" s="2" t="s">
        <v>142</v>
      </c>
      <c r="E21" s="14">
        <v>1422.89</v>
      </c>
      <c r="F21" s="14">
        <v>882.19</v>
      </c>
      <c r="G21" s="14"/>
      <c r="H21" s="14"/>
      <c r="I21" s="14"/>
      <c r="J21" s="14">
        <v>600</v>
      </c>
      <c r="K21" s="14"/>
      <c r="L21" s="14"/>
      <c r="M21" s="15"/>
      <c r="N21" s="16"/>
      <c r="O21" s="15">
        <v>-1.42</v>
      </c>
      <c r="P21" s="15"/>
      <c r="Q21" s="15"/>
      <c r="R21" s="15"/>
      <c r="S21" s="15"/>
      <c r="T21" s="16"/>
      <c r="U21" s="15"/>
      <c r="V21" s="16"/>
      <c r="W21" s="15"/>
      <c r="X21" s="16"/>
      <c r="Y21" s="15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>
        <v>-207.45</v>
      </c>
      <c r="AL21" s="15"/>
      <c r="AM21" s="15">
        <f>SUM(O21)</f>
        <v>-1.42</v>
      </c>
      <c r="AN21" s="14">
        <v>2696.21</v>
      </c>
    </row>
    <row r="22" spans="1:40" ht="16.5" customHeight="1">
      <c r="A22" s="6">
        <v>210</v>
      </c>
      <c r="B22" s="7" t="s">
        <v>67</v>
      </c>
      <c r="C22" s="1" t="s">
        <v>49</v>
      </c>
      <c r="D22" s="2" t="s">
        <v>144</v>
      </c>
      <c r="E22" s="14">
        <v>75.56</v>
      </c>
      <c r="F22" s="14">
        <v>15.11</v>
      </c>
      <c r="G22" s="14">
        <f>(3216.07+N22)</f>
        <v>3231.4700000000003</v>
      </c>
      <c r="H22" s="14">
        <v>1072.02</v>
      </c>
      <c r="I22" s="14"/>
      <c r="J22" s="14">
        <v>600</v>
      </c>
      <c r="K22" s="14">
        <v>16.87</v>
      </c>
      <c r="L22" s="14"/>
      <c r="M22" s="15">
        <v>-3611.79</v>
      </c>
      <c r="N22" s="16">
        <v>15.4</v>
      </c>
      <c r="O22" s="15"/>
      <c r="P22" s="15"/>
      <c r="Q22" s="15"/>
      <c r="R22" s="15"/>
      <c r="S22" s="15"/>
      <c r="T22" s="16"/>
      <c r="U22" s="15"/>
      <c r="V22" s="16"/>
      <c r="W22" s="15">
        <v>-15.4</v>
      </c>
      <c r="X22" s="16"/>
      <c r="Y22" s="15"/>
      <c r="Z22" s="16"/>
      <c r="AA22" s="15"/>
      <c r="AB22" s="15"/>
      <c r="AC22" s="15"/>
      <c r="AD22" s="15"/>
      <c r="AE22" s="15"/>
      <c r="AF22" s="15"/>
      <c r="AG22" s="15">
        <v>-15.4</v>
      </c>
      <c r="AH22" s="15"/>
      <c r="AI22" s="15"/>
      <c r="AJ22" s="15"/>
      <c r="AK22" s="15">
        <v>-483.51</v>
      </c>
      <c r="AL22" s="15">
        <v>-189.22</v>
      </c>
      <c r="AM22" s="15">
        <f>SUM(M22,W22,AG22)</f>
        <v>-3642.59</v>
      </c>
      <c r="AN22" s="14">
        <v>695.71</v>
      </c>
    </row>
    <row r="23" spans="1:40" ht="16.5" customHeight="1">
      <c r="A23" s="6">
        <v>216</v>
      </c>
      <c r="B23" s="7" t="s">
        <v>68</v>
      </c>
      <c r="C23" s="1" t="s">
        <v>38</v>
      </c>
      <c r="D23" s="2" t="s">
        <v>142</v>
      </c>
      <c r="E23" s="14">
        <v>2158.83</v>
      </c>
      <c r="F23" s="14">
        <v>388.59</v>
      </c>
      <c r="G23" s="14"/>
      <c r="H23" s="14"/>
      <c r="I23" s="14"/>
      <c r="J23" s="14">
        <v>600</v>
      </c>
      <c r="K23" s="14">
        <v>300</v>
      </c>
      <c r="L23" s="14"/>
      <c r="M23" s="15"/>
      <c r="N23" s="16"/>
      <c r="O23" s="15">
        <v>-2.16</v>
      </c>
      <c r="P23" s="15"/>
      <c r="Q23" s="15"/>
      <c r="R23" s="15"/>
      <c r="S23" s="15"/>
      <c r="T23" s="16"/>
      <c r="U23" s="15"/>
      <c r="V23" s="16"/>
      <c r="W23" s="15"/>
      <c r="X23" s="16"/>
      <c r="Y23" s="15"/>
      <c r="Z23" s="16"/>
      <c r="AA23" s="15"/>
      <c r="AB23" s="15"/>
      <c r="AC23" s="15"/>
      <c r="AD23" s="15">
        <v>-656.93</v>
      </c>
      <c r="AE23" s="15"/>
      <c r="AF23" s="15"/>
      <c r="AG23" s="15"/>
      <c r="AH23" s="15"/>
      <c r="AI23" s="15"/>
      <c r="AJ23" s="15"/>
      <c r="AK23" s="15">
        <v>-256.26</v>
      </c>
      <c r="AL23" s="15">
        <v>-51.54</v>
      </c>
      <c r="AM23" s="15">
        <f>SUM(O23,AD23)</f>
        <v>-659.08999999999992</v>
      </c>
      <c r="AN23" s="14">
        <v>2480.5300000000002</v>
      </c>
    </row>
    <row r="24" spans="1:40" ht="16.5" customHeight="1">
      <c r="A24" s="6">
        <v>222</v>
      </c>
      <c r="B24" s="7" t="s">
        <v>69</v>
      </c>
      <c r="C24" s="1" t="s">
        <v>70</v>
      </c>
      <c r="D24" s="2" t="s">
        <v>141</v>
      </c>
      <c r="E24" s="14">
        <v>4552.28</v>
      </c>
      <c r="F24" s="14">
        <v>728.36</v>
      </c>
      <c r="G24" s="14">
        <f>(417.08+N24)</f>
        <v>534.81999999999994</v>
      </c>
      <c r="H24" s="14">
        <v>139.03</v>
      </c>
      <c r="I24" s="14"/>
      <c r="J24" s="14">
        <v>600</v>
      </c>
      <c r="K24" s="14"/>
      <c r="L24" s="14"/>
      <c r="M24" s="15">
        <v>-438.37</v>
      </c>
      <c r="N24" s="16">
        <v>117.74</v>
      </c>
      <c r="O24" s="15">
        <v>-4.55</v>
      </c>
      <c r="P24" s="15"/>
      <c r="Q24" s="15">
        <v>-348.41</v>
      </c>
      <c r="R24" s="15"/>
      <c r="S24" s="15"/>
      <c r="T24" s="16"/>
      <c r="U24" s="15"/>
      <c r="V24" s="16"/>
      <c r="W24" s="15">
        <v>-15.4</v>
      </c>
      <c r="X24" s="16"/>
      <c r="Y24" s="15"/>
      <c r="Z24" s="16"/>
      <c r="AA24" s="15"/>
      <c r="AB24" s="15"/>
      <c r="AC24" s="15"/>
      <c r="AD24" s="15"/>
      <c r="AE24" s="15">
        <v>-1402.32</v>
      </c>
      <c r="AF24" s="15"/>
      <c r="AG24" s="15">
        <v>-117.74</v>
      </c>
      <c r="AH24" s="15"/>
      <c r="AI24" s="15"/>
      <c r="AJ24" s="15"/>
      <c r="AK24" s="15">
        <v>-642.04</v>
      </c>
      <c r="AL24" s="15">
        <v>-374.53</v>
      </c>
      <c r="AM24" s="15">
        <f>SUM(AG24,AE24,W24,Q24,O24,M24)</f>
        <v>-2326.79</v>
      </c>
      <c r="AN24" s="14">
        <v>3211.13</v>
      </c>
    </row>
    <row r="25" spans="1:40" ht="16.5" customHeight="1">
      <c r="A25" s="6">
        <v>225</v>
      </c>
      <c r="B25" s="7" t="s">
        <v>71</v>
      </c>
      <c r="C25" s="1" t="s">
        <v>49</v>
      </c>
      <c r="D25" s="2" t="s">
        <v>141</v>
      </c>
      <c r="E25" s="14">
        <v>2158.83</v>
      </c>
      <c r="F25" s="14">
        <v>345.41</v>
      </c>
      <c r="G25" s="14"/>
      <c r="H25" s="14"/>
      <c r="I25" s="14"/>
      <c r="J25" s="14">
        <v>600</v>
      </c>
      <c r="K25" s="14">
        <v>806.11</v>
      </c>
      <c r="L25" s="14">
        <v>765.05</v>
      </c>
      <c r="M25" s="15"/>
      <c r="N25" s="16"/>
      <c r="O25" s="15"/>
      <c r="P25" s="15"/>
      <c r="Q25" s="15"/>
      <c r="R25" s="15"/>
      <c r="S25" s="15"/>
      <c r="T25" s="16"/>
      <c r="U25" s="15"/>
      <c r="V25" s="16"/>
      <c r="W25" s="15"/>
      <c r="X25" s="16"/>
      <c r="Y25" s="15"/>
      <c r="Z25" s="16"/>
      <c r="AA25" s="15"/>
      <c r="AB25" s="15"/>
      <c r="AC25" s="15"/>
      <c r="AD25" s="15"/>
      <c r="AE25" s="15">
        <v>-628.44000000000005</v>
      </c>
      <c r="AF25" s="15"/>
      <c r="AG25" s="15"/>
      <c r="AH25" s="15"/>
      <c r="AI25" s="15"/>
      <c r="AJ25" s="15"/>
      <c r="AK25" s="15">
        <v>-448.29</v>
      </c>
      <c r="AL25" s="15">
        <v>-160.83000000000001</v>
      </c>
      <c r="AM25" s="15">
        <f>SUM(AE25)</f>
        <v>-628.44000000000005</v>
      </c>
      <c r="AN25" s="14">
        <v>3437.84</v>
      </c>
    </row>
    <row r="26" spans="1:40" ht="16.5" customHeight="1">
      <c r="A26" s="6">
        <v>207</v>
      </c>
      <c r="B26" s="7" t="s">
        <v>72</v>
      </c>
      <c r="C26" s="1" t="s">
        <v>73</v>
      </c>
      <c r="D26" s="2" t="s">
        <v>145</v>
      </c>
      <c r="E26" s="14">
        <v>2043.09</v>
      </c>
      <c r="F26" s="14">
        <v>408.62</v>
      </c>
      <c r="G26" s="14"/>
      <c r="H26" s="14"/>
      <c r="I26" s="14"/>
      <c r="J26" s="14">
        <v>600</v>
      </c>
      <c r="K26" s="14">
        <v>506.11</v>
      </c>
      <c r="L26" s="14"/>
      <c r="M26" s="15"/>
      <c r="N26" s="16"/>
      <c r="O26" s="15"/>
      <c r="P26" s="15">
        <v>-20.43</v>
      </c>
      <c r="Q26" s="15"/>
      <c r="R26" s="15"/>
      <c r="S26" s="15"/>
      <c r="T26" s="16"/>
      <c r="U26" s="15"/>
      <c r="V26" s="16"/>
      <c r="W26" s="15">
        <v>-15.4</v>
      </c>
      <c r="X26" s="16"/>
      <c r="Y26" s="15"/>
      <c r="Z26" s="16"/>
      <c r="AA26" s="15"/>
      <c r="AB26" s="15"/>
      <c r="AC26" s="15"/>
      <c r="AD26" s="15"/>
      <c r="AE26" s="15">
        <v>-913.6</v>
      </c>
      <c r="AF26" s="15"/>
      <c r="AG26" s="15"/>
      <c r="AH26" s="15"/>
      <c r="AI26" s="15"/>
      <c r="AJ26" s="15"/>
      <c r="AK26" s="15">
        <v>-325.36</v>
      </c>
      <c r="AL26" s="15">
        <v>-54.63</v>
      </c>
      <c r="AM26" s="15">
        <f>SUM(AE26,W26,P26)</f>
        <v>-949.43</v>
      </c>
      <c r="AN26" s="14">
        <v>2228.4</v>
      </c>
    </row>
    <row r="27" spans="1:40" ht="16.5" customHeight="1">
      <c r="A27" s="6">
        <v>201</v>
      </c>
      <c r="B27" s="7" t="s">
        <v>74</v>
      </c>
      <c r="C27" s="1" t="s">
        <v>75</v>
      </c>
      <c r="D27" s="2" t="s">
        <v>141</v>
      </c>
      <c r="E27" s="14">
        <f>(1292.45+T27)</f>
        <v>1384.77</v>
      </c>
      <c r="F27" s="14">
        <v>304.64999999999998</v>
      </c>
      <c r="G27" s="14"/>
      <c r="H27" s="14"/>
      <c r="I27" s="14"/>
      <c r="J27" s="14">
        <v>600</v>
      </c>
      <c r="K27" s="14"/>
      <c r="L27" s="14"/>
      <c r="M27" s="15"/>
      <c r="N27" s="16"/>
      <c r="O27" s="15"/>
      <c r="P27" s="15">
        <v>-12.92</v>
      </c>
      <c r="Q27" s="15"/>
      <c r="R27" s="15"/>
      <c r="S27" s="15"/>
      <c r="T27" s="16">
        <v>92.32</v>
      </c>
      <c r="U27" s="15"/>
      <c r="V27" s="16"/>
      <c r="W27" s="15">
        <v>-15.4</v>
      </c>
      <c r="X27" s="16"/>
      <c r="Y27" s="15"/>
      <c r="Z27" s="16"/>
      <c r="AA27" s="15"/>
      <c r="AB27" s="15"/>
      <c r="AC27" s="15"/>
      <c r="AD27" s="15"/>
      <c r="AE27" s="15"/>
      <c r="AF27" s="15">
        <v>-54.54</v>
      </c>
      <c r="AG27" s="15"/>
      <c r="AH27" s="15"/>
      <c r="AI27" s="15"/>
      <c r="AJ27" s="15"/>
      <c r="AK27" s="15">
        <v>-135.15</v>
      </c>
      <c r="AL27" s="15"/>
      <c r="AM27" s="15">
        <f>SUM(AF27,W27,P27)</f>
        <v>-82.86</v>
      </c>
      <c r="AN27" s="14">
        <v>2071.41</v>
      </c>
    </row>
    <row r="28" spans="1:40" ht="16.5" customHeight="1">
      <c r="A28" s="6">
        <v>259</v>
      </c>
      <c r="B28" s="7" t="s">
        <v>76</v>
      </c>
      <c r="C28" s="1" t="s">
        <v>56</v>
      </c>
      <c r="D28" s="2" t="s">
        <v>142</v>
      </c>
      <c r="E28" s="14">
        <v>1314.2</v>
      </c>
      <c r="F28" s="14">
        <v>78.849999999999994</v>
      </c>
      <c r="G28" s="14"/>
      <c r="H28" s="14"/>
      <c r="I28" s="14"/>
      <c r="J28" s="14">
        <v>600</v>
      </c>
      <c r="K28" s="14"/>
      <c r="L28" s="14"/>
      <c r="M28" s="15"/>
      <c r="N28" s="16"/>
      <c r="O28" s="15"/>
      <c r="P28" s="15"/>
      <c r="Q28" s="15"/>
      <c r="R28" s="15"/>
      <c r="S28" s="15"/>
      <c r="T28" s="16"/>
      <c r="U28" s="15"/>
      <c r="V28" s="16"/>
      <c r="W28" s="15"/>
      <c r="X28" s="16"/>
      <c r="Y28" s="15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-111.44</v>
      </c>
      <c r="AL28" s="15"/>
      <c r="AM28" s="15"/>
      <c r="AN28" s="14">
        <v>1881.61</v>
      </c>
    </row>
    <row r="29" spans="1:40" ht="16.5" customHeight="1">
      <c r="A29" s="6">
        <v>250</v>
      </c>
      <c r="B29" s="7" t="s">
        <v>77</v>
      </c>
      <c r="C29" s="1" t="s">
        <v>58</v>
      </c>
      <c r="D29" s="2" t="s">
        <v>141</v>
      </c>
      <c r="E29" s="14">
        <v>2345.89</v>
      </c>
      <c r="F29" s="14">
        <v>140.75</v>
      </c>
      <c r="G29" s="14"/>
      <c r="H29" s="14"/>
      <c r="I29" s="14"/>
      <c r="J29" s="14">
        <v>600</v>
      </c>
      <c r="K29" s="14"/>
      <c r="L29" s="14"/>
      <c r="M29" s="15"/>
      <c r="N29" s="16"/>
      <c r="O29" s="15"/>
      <c r="P29" s="15"/>
      <c r="Q29" s="15"/>
      <c r="R29" s="15"/>
      <c r="S29" s="15"/>
      <c r="T29" s="16"/>
      <c r="U29" s="15"/>
      <c r="V29" s="16"/>
      <c r="W29" s="15"/>
      <c r="X29" s="16"/>
      <c r="Y29" s="15"/>
      <c r="Z29" s="16"/>
      <c r="AA29" s="15"/>
      <c r="AB29" s="15"/>
      <c r="AC29" s="15"/>
      <c r="AD29" s="15"/>
      <c r="AE29" s="15">
        <v>-592.79</v>
      </c>
      <c r="AF29" s="15"/>
      <c r="AG29" s="15"/>
      <c r="AH29" s="15"/>
      <c r="AI29" s="15"/>
      <c r="AJ29" s="15"/>
      <c r="AK29" s="15">
        <v>-223.79</v>
      </c>
      <c r="AL29" s="15">
        <v>-26.91</v>
      </c>
      <c r="AM29" s="15">
        <f>SUM(AE29)</f>
        <v>-592.79</v>
      </c>
      <c r="AN29" s="14">
        <v>2243.15</v>
      </c>
    </row>
    <row r="30" spans="1:40" ht="16.5" customHeight="1">
      <c r="A30" s="6">
        <v>263</v>
      </c>
      <c r="B30" s="7" t="s">
        <v>78</v>
      </c>
      <c r="C30" s="1" t="s">
        <v>79</v>
      </c>
      <c r="D30" s="2" t="s">
        <v>146</v>
      </c>
      <c r="E30" s="14">
        <v>1055.29</v>
      </c>
      <c r="F30" s="14">
        <v>21.11</v>
      </c>
      <c r="G30" s="14"/>
      <c r="H30" s="14"/>
      <c r="I30" s="14"/>
      <c r="J30" s="14">
        <v>600</v>
      </c>
      <c r="K30" s="14"/>
      <c r="L30" s="14"/>
      <c r="M30" s="15"/>
      <c r="N30" s="16"/>
      <c r="O30" s="15"/>
      <c r="P30" s="15"/>
      <c r="Q30" s="15"/>
      <c r="R30" s="15"/>
      <c r="S30" s="15"/>
      <c r="T30" s="16"/>
      <c r="U30" s="15"/>
      <c r="V30" s="16"/>
      <c r="W30" s="15"/>
      <c r="X30" s="16"/>
      <c r="Y30" s="15"/>
      <c r="Z30" s="16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>
        <v>-86.11</v>
      </c>
      <c r="AL30" s="15"/>
      <c r="AM30" s="15"/>
      <c r="AN30" s="14">
        <v>1590.29</v>
      </c>
    </row>
    <row r="31" spans="1:40" ht="16.5" customHeight="1">
      <c r="A31" s="6">
        <v>253</v>
      </c>
      <c r="B31" s="7" t="s">
        <v>80</v>
      </c>
      <c r="C31" s="1" t="s">
        <v>42</v>
      </c>
      <c r="D31" s="2" t="s">
        <v>141</v>
      </c>
      <c r="E31" s="14">
        <v>1774.18</v>
      </c>
      <c r="F31" s="14">
        <v>141.93</v>
      </c>
      <c r="G31" s="14"/>
      <c r="H31" s="14"/>
      <c r="I31" s="14"/>
      <c r="J31" s="14">
        <v>600</v>
      </c>
      <c r="K31" s="14"/>
      <c r="L31" s="14"/>
      <c r="M31" s="15"/>
      <c r="N31" s="16"/>
      <c r="O31" s="15">
        <v>-1.77</v>
      </c>
      <c r="P31" s="15"/>
      <c r="Q31" s="15"/>
      <c r="R31" s="15"/>
      <c r="S31" s="15"/>
      <c r="T31" s="16"/>
      <c r="U31" s="15"/>
      <c r="V31" s="16"/>
      <c r="W31" s="15"/>
      <c r="X31" s="16"/>
      <c r="Y31" s="15"/>
      <c r="Z31" s="16"/>
      <c r="AA31" s="15"/>
      <c r="AB31" s="15"/>
      <c r="AC31" s="15">
        <v>-294.32</v>
      </c>
      <c r="AD31" s="15"/>
      <c r="AE31" s="15"/>
      <c r="AF31" s="15"/>
      <c r="AG31" s="15"/>
      <c r="AH31" s="15"/>
      <c r="AI31" s="15"/>
      <c r="AJ31" s="15"/>
      <c r="AK31" s="15">
        <v>-172.44</v>
      </c>
      <c r="AL31" s="15"/>
      <c r="AM31" s="15">
        <f>SUM(AC31,O31)</f>
        <v>-296.08999999999997</v>
      </c>
      <c r="AN31" s="14">
        <v>2047.58</v>
      </c>
    </row>
    <row r="32" spans="1:40" ht="16.5" customHeight="1">
      <c r="A32" s="6">
        <v>221</v>
      </c>
      <c r="B32" s="7" t="s">
        <v>81</v>
      </c>
      <c r="C32" s="1" t="s">
        <v>49</v>
      </c>
      <c r="D32" s="2" t="s">
        <v>141</v>
      </c>
      <c r="E32" s="14">
        <v>2158.83</v>
      </c>
      <c r="F32" s="14">
        <v>345.41</v>
      </c>
      <c r="G32" s="14"/>
      <c r="H32" s="14"/>
      <c r="I32" s="14"/>
      <c r="J32" s="14">
        <v>600</v>
      </c>
      <c r="K32" s="14">
        <v>506.11</v>
      </c>
      <c r="L32" s="14"/>
      <c r="M32" s="15"/>
      <c r="N32" s="16"/>
      <c r="O32" s="15"/>
      <c r="P32" s="15">
        <v>-21.59</v>
      </c>
      <c r="Q32" s="15"/>
      <c r="R32" s="15"/>
      <c r="S32" s="15"/>
      <c r="T32" s="16"/>
      <c r="U32" s="15"/>
      <c r="V32" s="16"/>
      <c r="W32" s="15"/>
      <c r="X32" s="16"/>
      <c r="Y32" s="15"/>
      <c r="Z32" s="16"/>
      <c r="AA32" s="15"/>
      <c r="AB32" s="15"/>
      <c r="AC32" s="15"/>
      <c r="AD32" s="15">
        <v>-666.98</v>
      </c>
      <c r="AE32" s="15"/>
      <c r="AF32" s="15"/>
      <c r="AG32" s="15"/>
      <c r="AH32" s="15"/>
      <c r="AI32" s="15"/>
      <c r="AJ32" s="15"/>
      <c r="AK32" s="15">
        <v>-331.13</v>
      </c>
      <c r="AL32" s="15">
        <v>-58.14</v>
      </c>
      <c r="AM32" s="15">
        <f>SUM(AD32,P32)</f>
        <v>-688.57</v>
      </c>
      <c r="AN32" s="14">
        <v>2532.5100000000002</v>
      </c>
    </row>
    <row r="33" spans="1:40" ht="16.5" customHeight="1">
      <c r="A33" s="6">
        <v>213</v>
      </c>
      <c r="B33" s="7" t="s">
        <v>82</v>
      </c>
      <c r="C33" s="1" t="s">
        <v>38</v>
      </c>
      <c r="D33" s="3" t="s">
        <v>145</v>
      </c>
      <c r="E33" s="14">
        <v>2158.83</v>
      </c>
      <c r="F33" s="14">
        <v>388.59</v>
      </c>
      <c r="G33" s="14"/>
      <c r="H33" s="14"/>
      <c r="I33" s="14"/>
      <c r="J33" s="14">
        <v>600</v>
      </c>
      <c r="K33" s="14"/>
      <c r="L33" s="14">
        <v>401.36</v>
      </c>
      <c r="M33" s="15"/>
      <c r="N33" s="16"/>
      <c r="O33" s="15"/>
      <c r="P33" s="15"/>
      <c r="Q33" s="15"/>
      <c r="R33" s="15"/>
      <c r="S33" s="15"/>
      <c r="T33" s="16"/>
      <c r="U33" s="15"/>
      <c r="V33" s="16"/>
      <c r="W33" s="15">
        <v>-30.8</v>
      </c>
      <c r="X33" s="16"/>
      <c r="Y33" s="15"/>
      <c r="Z33" s="16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-324.36</v>
      </c>
      <c r="AL33" s="15">
        <v>-25.59</v>
      </c>
      <c r="AM33" s="15">
        <f>SUM(W33)</f>
        <v>-30.8</v>
      </c>
      <c r="AN33" s="14">
        <v>3168.03</v>
      </c>
    </row>
    <row r="34" spans="1:40" ht="16.5" customHeight="1">
      <c r="A34" s="6">
        <v>265</v>
      </c>
      <c r="B34" s="7" t="s">
        <v>83</v>
      </c>
      <c r="C34" s="1" t="s">
        <v>58</v>
      </c>
      <c r="D34" s="2" t="s">
        <v>146</v>
      </c>
      <c r="E34" s="14">
        <v>860.16</v>
      </c>
      <c r="F34" s="14">
        <v>17.2</v>
      </c>
      <c r="G34" s="14">
        <f>(1595.21+X34)</f>
        <v>2392.81</v>
      </c>
      <c r="H34" s="14">
        <f>(531.74+Z34)</f>
        <v>797.61</v>
      </c>
      <c r="I34" s="14"/>
      <c r="J34" s="14">
        <v>600</v>
      </c>
      <c r="K34" s="14"/>
      <c r="L34" s="14"/>
      <c r="M34" s="15">
        <v>-2903.95</v>
      </c>
      <c r="N34" s="16"/>
      <c r="O34" s="15"/>
      <c r="P34" s="15"/>
      <c r="Q34" s="15"/>
      <c r="R34" s="15"/>
      <c r="S34" s="15"/>
      <c r="T34" s="16"/>
      <c r="U34" s="15"/>
      <c r="V34" s="16"/>
      <c r="W34" s="15"/>
      <c r="X34" s="16">
        <v>797.6</v>
      </c>
      <c r="Y34" s="15"/>
      <c r="Z34" s="16">
        <v>265.87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>
        <v>-330.47</v>
      </c>
      <c r="AL34" s="15">
        <v>-95.05</v>
      </c>
      <c r="AM34" s="15">
        <f>SUM(M34)</f>
        <v>-2903.95</v>
      </c>
      <c r="AN34" s="14">
        <v>1338.31</v>
      </c>
    </row>
    <row r="35" spans="1:40" ht="16.5" customHeight="1">
      <c r="A35" s="6">
        <v>224</v>
      </c>
      <c r="B35" s="7" t="s">
        <v>84</v>
      </c>
      <c r="C35" s="1" t="s">
        <v>51</v>
      </c>
      <c r="D35" s="2" t="s">
        <v>144</v>
      </c>
      <c r="E35" s="14">
        <v>1945.8</v>
      </c>
      <c r="F35" s="14">
        <v>311.33</v>
      </c>
      <c r="G35" s="14"/>
      <c r="H35" s="14"/>
      <c r="I35" s="14"/>
      <c r="J35" s="14">
        <v>600</v>
      </c>
      <c r="K35" s="14"/>
      <c r="L35" s="14">
        <v>401.36</v>
      </c>
      <c r="M35" s="15"/>
      <c r="N35" s="16"/>
      <c r="O35" s="15"/>
      <c r="P35" s="15">
        <v>-19.46</v>
      </c>
      <c r="Q35" s="15"/>
      <c r="R35" s="15"/>
      <c r="S35" s="15"/>
      <c r="T35" s="16"/>
      <c r="U35" s="15"/>
      <c r="V35" s="16"/>
      <c r="W35" s="15"/>
      <c r="X35" s="16"/>
      <c r="Y35" s="15"/>
      <c r="Z35" s="16"/>
      <c r="AA35" s="15"/>
      <c r="AB35" s="15"/>
      <c r="AC35" s="15"/>
      <c r="AD35" s="15">
        <v>-465.55</v>
      </c>
      <c r="AE35" s="15">
        <v>-64.25</v>
      </c>
      <c r="AF35" s="15"/>
      <c r="AG35" s="15"/>
      <c r="AH35" s="15"/>
      <c r="AI35" s="15"/>
      <c r="AJ35" s="15"/>
      <c r="AK35" s="15">
        <v>-239.26</v>
      </c>
      <c r="AL35" s="15">
        <v>-24.42</v>
      </c>
      <c r="AM35" s="15">
        <f>SUM(AE35,AD35,P35)</f>
        <v>-549.26</v>
      </c>
      <c r="AN35" s="14">
        <v>2445.5500000000002</v>
      </c>
    </row>
    <row r="36" spans="1:40" ht="16.5" customHeight="1">
      <c r="A36" s="6">
        <v>243</v>
      </c>
      <c r="B36" s="7" t="s">
        <v>85</v>
      </c>
      <c r="C36" s="1" t="s">
        <v>86</v>
      </c>
      <c r="D36" s="2" t="s">
        <v>141</v>
      </c>
      <c r="E36" s="14">
        <v>3700.85</v>
      </c>
      <c r="F36" s="14">
        <v>444.1</v>
      </c>
      <c r="G36" s="14"/>
      <c r="H36" s="14"/>
      <c r="I36" s="14"/>
      <c r="J36" s="14">
        <v>600</v>
      </c>
      <c r="K36" s="14">
        <v>1388.5</v>
      </c>
      <c r="L36" s="14">
        <v>1004.69</v>
      </c>
      <c r="M36" s="15"/>
      <c r="N36" s="16"/>
      <c r="O36" s="15"/>
      <c r="P36" s="15"/>
      <c r="Q36" s="15"/>
      <c r="R36" s="15"/>
      <c r="S36" s="15"/>
      <c r="T36" s="16"/>
      <c r="U36" s="15"/>
      <c r="V36" s="16"/>
      <c r="W36" s="15">
        <v>-30.8</v>
      </c>
      <c r="X36" s="16"/>
      <c r="Y36" s="15"/>
      <c r="Z36" s="16"/>
      <c r="AA36" s="15"/>
      <c r="AB36" s="15"/>
      <c r="AC36" s="15"/>
      <c r="AD36" s="15"/>
      <c r="AE36" s="15">
        <v>-328.89</v>
      </c>
      <c r="AF36" s="15"/>
      <c r="AG36" s="15"/>
      <c r="AH36" s="15"/>
      <c r="AI36" s="15"/>
      <c r="AJ36" s="15"/>
      <c r="AK36" s="15">
        <v>-642.33000000000004</v>
      </c>
      <c r="AL36" s="15">
        <v>-595.58000000000004</v>
      </c>
      <c r="AM36" s="15">
        <f>SUM(AE36,W36)</f>
        <v>-359.69</v>
      </c>
      <c r="AN36" s="14">
        <v>5540.54</v>
      </c>
    </row>
    <row r="37" spans="1:40" ht="16.5" customHeight="1">
      <c r="A37" s="6">
        <v>152</v>
      </c>
      <c r="B37" s="7" t="s">
        <v>87</v>
      </c>
      <c r="C37" s="1" t="s">
        <v>38</v>
      </c>
      <c r="D37" s="2" t="s">
        <v>141</v>
      </c>
      <c r="E37" s="14">
        <v>2624.07</v>
      </c>
      <c r="F37" s="14">
        <v>1312.04</v>
      </c>
      <c r="G37" s="14"/>
      <c r="H37" s="14"/>
      <c r="I37" s="14">
        <f>(524.81+V37)</f>
        <v>602.55999999999995</v>
      </c>
      <c r="J37" s="14">
        <v>600</v>
      </c>
      <c r="K37" s="14">
        <v>904.27</v>
      </c>
      <c r="L37" s="14"/>
      <c r="M37" s="15"/>
      <c r="N37" s="16"/>
      <c r="O37" s="15"/>
      <c r="P37" s="15"/>
      <c r="Q37" s="15"/>
      <c r="R37" s="15"/>
      <c r="S37" s="15"/>
      <c r="T37" s="16"/>
      <c r="U37" s="15"/>
      <c r="V37" s="16">
        <v>77.75</v>
      </c>
      <c r="W37" s="15"/>
      <c r="X37" s="16"/>
      <c r="Y37" s="15"/>
      <c r="Z37" s="16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-598.72</v>
      </c>
      <c r="AL37" s="15">
        <v>-462.8</v>
      </c>
      <c r="AM37" s="15">
        <f>SUM(AI37)</f>
        <v>0</v>
      </c>
      <c r="AN37" s="14">
        <v>4981.42</v>
      </c>
    </row>
    <row r="38" spans="1:40" ht="16.5" customHeight="1">
      <c r="A38" s="6">
        <v>109</v>
      </c>
      <c r="B38" s="7" t="s">
        <v>88</v>
      </c>
      <c r="C38" s="1" t="s">
        <v>89</v>
      </c>
      <c r="D38" s="2" t="s">
        <v>141</v>
      </c>
      <c r="E38" s="14">
        <v>5780.5</v>
      </c>
      <c r="F38" s="14">
        <v>3468.3</v>
      </c>
      <c r="G38" s="14"/>
      <c r="H38" s="14"/>
      <c r="I38" s="14"/>
      <c r="J38" s="14">
        <v>600</v>
      </c>
      <c r="K38" s="14">
        <v>1674.49</v>
      </c>
      <c r="L38" s="14"/>
      <c r="M38" s="15"/>
      <c r="N38" s="16"/>
      <c r="O38" s="15"/>
      <c r="P38" s="15"/>
      <c r="Q38" s="15">
        <v>-430.94</v>
      </c>
      <c r="R38" s="15"/>
      <c r="S38" s="15"/>
      <c r="T38" s="16"/>
      <c r="U38" s="15"/>
      <c r="V38" s="16"/>
      <c r="W38" s="15">
        <v>-30.8</v>
      </c>
      <c r="X38" s="16"/>
      <c r="Y38" s="15"/>
      <c r="Z38" s="16"/>
      <c r="AA38" s="15"/>
      <c r="AB38" s="15"/>
      <c r="AC38" s="15"/>
      <c r="AD38" s="15">
        <v>-2171.92</v>
      </c>
      <c r="AE38" s="15"/>
      <c r="AF38" s="15"/>
      <c r="AG38" s="15"/>
      <c r="AH38" s="15"/>
      <c r="AI38" s="15"/>
      <c r="AJ38" s="15"/>
      <c r="AK38" s="15">
        <v>-642.33000000000004</v>
      </c>
      <c r="AL38" s="15">
        <v>-1957.9</v>
      </c>
      <c r="AM38" s="15">
        <f>SUM(AD38,W38,Q38)</f>
        <v>-2633.6600000000003</v>
      </c>
      <c r="AN38" s="14">
        <v>6289.4</v>
      </c>
    </row>
    <row r="39" spans="1:40" ht="16.5" customHeight="1">
      <c r="A39" s="6">
        <v>202</v>
      </c>
      <c r="B39" s="7" t="s">
        <v>90</v>
      </c>
      <c r="C39" s="1" t="s">
        <v>49</v>
      </c>
      <c r="D39" s="2" t="s">
        <v>142</v>
      </c>
      <c r="E39" s="14">
        <v>2266.77</v>
      </c>
      <c r="F39" s="14">
        <v>453.35</v>
      </c>
      <c r="G39" s="14"/>
      <c r="H39" s="14"/>
      <c r="I39" s="14"/>
      <c r="J39" s="14">
        <v>600</v>
      </c>
      <c r="K39" s="14">
        <v>506.11</v>
      </c>
      <c r="L39" s="14"/>
      <c r="M39" s="15"/>
      <c r="N39" s="16"/>
      <c r="O39" s="15"/>
      <c r="P39" s="15"/>
      <c r="Q39" s="15"/>
      <c r="R39" s="15"/>
      <c r="S39" s="15"/>
      <c r="T39" s="16"/>
      <c r="U39" s="15"/>
      <c r="V39" s="16"/>
      <c r="W39" s="15"/>
      <c r="X39" s="16"/>
      <c r="Y39" s="15"/>
      <c r="Z39" s="16"/>
      <c r="AA39" s="15"/>
      <c r="AB39" s="15"/>
      <c r="AC39" s="15"/>
      <c r="AD39" s="15">
        <v>-747.58</v>
      </c>
      <c r="AE39" s="15"/>
      <c r="AF39" s="15"/>
      <c r="AG39" s="15"/>
      <c r="AH39" s="15"/>
      <c r="AI39" s="15"/>
      <c r="AJ39" s="15"/>
      <c r="AK39" s="15">
        <v>-354.88</v>
      </c>
      <c r="AL39" s="15">
        <v>-44.11</v>
      </c>
      <c r="AM39" s="15">
        <f>SUM(AD39)</f>
        <v>-747.58</v>
      </c>
      <c r="AN39" s="14">
        <v>2679.66</v>
      </c>
    </row>
    <row r="40" spans="1:40" ht="16.5" customHeight="1">
      <c r="A40" s="6">
        <v>228</v>
      </c>
      <c r="B40" s="7" t="s">
        <v>91</v>
      </c>
      <c r="C40" s="1" t="s">
        <v>73</v>
      </c>
      <c r="D40" s="2" t="s">
        <v>143</v>
      </c>
      <c r="E40" s="14">
        <v>713.46</v>
      </c>
      <c r="F40" s="14">
        <v>99.88</v>
      </c>
      <c r="G40" s="14">
        <f>(1839.73+X40+N40)</f>
        <v>2971.15</v>
      </c>
      <c r="H40" s="14">
        <f>(613.24+Z40)</f>
        <v>919.86</v>
      </c>
      <c r="I40" s="14"/>
      <c r="J40" s="14">
        <v>600</v>
      </c>
      <c r="K40" s="14">
        <v>185.57</v>
      </c>
      <c r="L40" s="14"/>
      <c r="M40" s="15">
        <v>-3111.58</v>
      </c>
      <c r="N40" s="16">
        <v>211.55</v>
      </c>
      <c r="O40" s="15"/>
      <c r="P40" s="15"/>
      <c r="Q40" s="15">
        <v>-348.41</v>
      </c>
      <c r="R40" s="15"/>
      <c r="S40" s="15"/>
      <c r="T40" s="16"/>
      <c r="U40" s="15"/>
      <c r="V40" s="16"/>
      <c r="W40" s="15"/>
      <c r="X40" s="16">
        <v>919.87</v>
      </c>
      <c r="Y40" s="15"/>
      <c r="Z40" s="16">
        <v>306.62</v>
      </c>
      <c r="AA40" s="15"/>
      <c r="AB40" s="15"/>
      <c r="AC40" s="15"/>
      <c r="AD40" s="15"/>
      <c r="AE40" s="15">
        <v>-211.55</v>
      </c>
      <c r="AF40" s="15"/>
      <c r="AG40" s="15">
        <v>-211.55</v>
      </c>
      <c r="AH40" s="15"/>
      <c r="AI40" s="15"/>
      <c r="AJ40" s="15"/>
      <c r="AK40" s="15">
        <v>-379.7</v>
      </c>
      <c r="AL40" s="15">
        <v>-135.57</v>
      </c>
      <c r="AM40" s="15">
        <f>SUM(AG40,AE40,Q40,M40)</f>
        <v>-3883.09</v>
      </c>
      <c r="AN40" s="14">
        <v>1091.56</v>
      </c>
    </row>
    <row r="41" spans="1:40" ht="16.5" customHeight="1">
      <c r="A41" s="6">
        <v>163</v>
      </c>
      <c r="B41" s="7" t="s">
        <v>92</v>
      </c>
      <c r="C41" s="1" t="s">
        <v>61</v>
      </c>
      <c r="D41" s="2" t="s">
        <v>147</v>
      </c>
      <c r="E41" s="14">
        <v>9169.2900000000009</v>
      </c>
      <c r="F41" s="14">
        <v>4217.87</v>
      </c>
      <c r="G41" s="14"/>
      <c r="H41" s="14"/>
      <c r="I41" s="14"/>
      <c r="J41" s="14">
        <v>600</v>
      </c>
      <c r="K41" s="14"/>
      <c r="L41" s="14">
        <v>401.36</v>
      </c>
      <c r="M41" s="15"/>
      <c r="N41" s="16"/>
      <c r="O41" s="15"/>
      <c r="P41" s="15">
        <v>-91.69</v>
      </c>
      <c r="Q41" s="15">
        <v>-2355.6999999999998</v>
      </c>
      <c r="R41" s="15"/>
      <c r="S41" s="15"/>
      <c r="T41" s="16"/>
      <c r="U41" s="15"/>
      <c r="V41" s="16"/>
      <c r="W41" s="15"/>
      <c r="X41" s="16"/>
      <c r="Y41" s="15"/>
      <c r="Z41" s="16"/>
      <c r="AA41" s="15"/>
      <c r="AB41" s="15"/>
      <c r="AC41" s="15"/>
      <c r="AD41" s="15">
        <v>-605</v>
      </c>
      <c r="AE41" s="15"/>
      <c r="AF41" s="15"/>
      <c r="AG41" s="15"/>
      <c r="AH41" s="15"/>
      <c r="AI41" s="15"/>
      <c r="AJ41" s="15"/>
      <c r="AK41" s="15">
        <v>-642.33000000000004</v>
      </c>
      <c r="AL41" s="15">
        <v>-2589.4299999999998</v>
      </c>
      <c r="AM41" s="15">
        <f>SUM(AD41,Q41,P41)</f>
        <v>-3052.39</v>
      </c>
      <c r="AN41" s="14">
        <v>8104.37</v>
      </c>
    </row>
    <row r="42" spans="1:40" ht="16.5" customHeight="1">
      <c r="A42" s="6">
        <v>181</v>
      </c>
      <c r="B42" s="7" t="s">
        <v>93</v>
      </c>
      <c r="C42" s="1" t="s">
        <v>40</v>
      </c>
      <c r="D42" s="2" t="s">
        <v>141</v>
      </c>
      <c r="E42" s="14">
        <v>2300.77</v>
      </c>
      <c r="F42" s="14">
        <v>874.29</v>
      </c>
      <c r="G42" s="14">
        <f>(355.03+N42)</f>
        <v>476.77</v>
      </c>
      <c r="H42" s="14">
        <v>118.34</v>
      </c>
      <c r="I42" s="14">
        <f>(476.02+V42)</f>
        <v>552.17999999999995</v>
      </c>
      <c r="J42" s="14">
        <v>600</v>
      </c>
      <c r="K42" s="14">
        <v>815.64</v>
      </c>
      <c r="L42" s="14">
        <v>907.37</v>
      </c>
      <c r="M42" s="15">
        <v>-351.63</v>
      </c>
      <c r="N42" s="16">
        <v>121.74</v>
      </c>
      <c r="O42" s="15">
        <v>-2.2999999999999998</v>
      </c>
      <c r="P42" s="15">
        <v>-23.01</v>
      </c>
      <c r="Q42" s="15">
        <v>-348.41</v>
      </c>
      <c r="R42" s="15"/>
      <c r="S42" s="15"/>
      <c r="T42" s="16"/>
      <c r="U42" s="15"/>
      <c r="V42" s="16">
        <v>76.16</v>
      </c>
      <c r="W42" s="15">
        <v>-19.52</v>
      </c>
      <c r="X42" s="16"/>
      <c r="Y42" s="15"/>
      <c r="Z42" s="16"/>
      <c r="AA42" s="15">
        <v>-42.33</v>
      </c>
      <c r="AB42" s="15"/>
      <c r="AC42" s="15"/>
      <c r="AD42" s="15"/>
      <c r="AE42" s="15">
        <v>-1458.1</v>
      </c>
      <c r="AF42" s="15"/>
      <c r="AG42" s="15">
        <v>-121.74</v>
      </c>
      <c r="AH42" s="15"/>
      <c r="AI42" s="15"/>
      <c r="AJ42" s="15"/>
      <c r="AK42" s="15">
        <v>-642.33000000000004</v>
      </c>
      <c r="AL42" s="15">
        <v>-412.63</v>
      </c>
      <c r="AM42" s="15">
        <f>SUM(AG42,AE42,AA42,W42,Q42,P42,O42,M42)</f>
        <v>-2367.04</v>
      </c>
      <c r="AN42" s="14">
        <v>3223.36</v>
      </c>
    </row>
    <row r="43" spans="1:40" ht="16.5" customHeight="1">
      <c r="A43" s="6">
        <v>164</v>
      </c>
      <c r="B43" s="7" t="s">
        <v>94</v>
      </c>
      <c r="C43" s="1" t="s">
        <v>95</v>
      </c>
      <c r="D43" s="2" t="s">
        <v>141</v>
      </c>
      <c r="E43" s="14">
        <f>(1580.58+T43)</f>
        <v>1693.48</v>
      </c>
      <c r="F43" s="14">
        <v>779</v>
      </c>
      <c r="G43" s="14"/>
      <c r="H43" s="14"/>
      <c r="I43" s="14"/>
      <c r="J43" s="14">
        <v>600</v>
      </c>
      <c r="K43" s="14">
        <v>291.31</v>
      </c>
      <c r="L43" s="14"/>
      <c r="M43" s="15"/>
      <c r="N43" s="16"/>
      <c r="O43" s="15">
        <v>-1.69</v>
      </c>
      <c r="P43" s="15"/>
      <c r="Q43" s="15"/>
      <c r="R43" s="15"/>
      <c r="S43" s="15"/>
      <c r="T43" s="16">
        <v>112.9</v>
      </c>
      <c r="U43" s="15"/>
      <c r="V43" s="16"/>
      <c r="W43" s="15">
        <v>-15.4</v>
      </c>
      <c r="X43" s="16"/>
      <c r="Y43" s="15"/>
      <c r="Z43" s="16"/>
      <c r="AA43" s="15"/>
      <c r="AB43" s="15"/>
      <c r="AC43" s="15"/>
      <c r="AD43" s="15"/>
      <c r="AE43" s="15"/>
      <c r="AF43" s="15">
        <v>-54.54</v>
      </c>
      <c r="AG43" s="15"/>
      <c r="AH43" s="15"/>
      <c r="AI43" s="15"/>
      <c r="AJ43" s="15"/>
      <c r="AK43" s="15">
        <v>-248.74</v>
      </c>
      <c r="AL43" s="15">
        <v>-45.83</v>
      </c>
      <c r="AM43" s="15">
        <f>SUM(AF43,W43,O43)</f>
        <v>-71.63</v>
      </c>
      <c r="AN43" s="14">
        <v>2997.59</v>
      </c>
    </row>
    <row r="44" spans="1:40" ht="16.5" customHeight="1">
      <c r="A44" s="6">
        <v>177</v>
      </c>
      <c r="B44" s="7" t="s">
        <v>96</v>
      </c>
      <c r="C44" s="1" t="s">
        <v>63</v>
      </c>
      <c r="D44" s="2" t="s">
        <v>141</v>
      </c>
      <c r="E44" s="14">
        <v>1290.5999999999999</v>
      </c>
      <c r="F44" s="14">
        <v>542.04999999999995</v>
      </c>
      <c r="G44" s="14"/>
      <c r="H44" s="14"/>
      <c r="I44" s="14"/>
      <c r="J44" s="14">
        <v>600</v>
      </c>
      <c r="K44" s="14"/>
      <c r="L44" s="14"/>
      <c r="M44" s="15"/>
      <c r="N44" s="16"/>
      <c r="O44" s="15">
        <v>-1.29</v>
      </c>
      <c r="P44" s="15"/>
      <c r="Q44" s="15"/>
      <c r="R44" s="15"/>
      <c r="S44" s="15"/>
      <c r="T44" s="16"/>
      <c r="U44" s="15"/>
      <c r="V44" s="16"/>
      <c r="W44" s="15">
        <v>-77</v>
      </c>
      <c r="X44" s="16"/>
      <c r="Y44" s="15"/>
      <c r="Z44" s="16"/>
      <c r="AA44" s="15"/>
      <c r="AB44" s="15"/>
      <c r="AC44" s="15"/>
      <c r="AD44" s="15"/>
      <c r="AE44" s="15">
        <v>-402.31</v>
      </c>
      <c r="AF44" s="15"/>
      <c r="AG44" s="15"/>
      <c r="AH44" s="15"/>
      <c r="AI44" s="15"/>
      <c r="AJ44" s="15"/>
      <c r="AK44" s="15">
        <v>-164.93</v>
      </c>
      <c r="AL44" s="15"/>
      <c r="AM44" s="15">
        <f>SUM(AE44,W44,O44)</f>
        <v>-480.6</v>
      </c>
      <c r="AN44" s="14">
        <v>1787.12</v>
      </c>
    </row>
    <row r="45" spans="1:40" ht="16.5" customHeight="1">
      <c r="A45" s="6">
        <v>232</v>
      </c>
      <c r="B45" s="7" t="s">
        <v>97</v>
      </c>
      <c r="C45" s="1" t="s">
        <v>58</v>
      </c>
      <c r="D45" s="2" t="s">
        <v>141</v>
      </c>
      <c r="E45" s="14">
        <v>2267.69</v>
      </c>
      <c r="F45" s="14">
        <v>317.48</v>
      </c>
      <c r="G45" s="14">
        <v>174.33</v>
      </c>
      <c r="H45" s="14">
        <v>58.11</v>
      </c>
      <c r="I45" s="14"/>
      <c r="J45" s="14">
        <v>600</v>
      </c>
      <c r="K45" s="14"/>
      <c r="L45" s="14"/>
      <c r="M45" s="15">
        <v>-232.44</v>
      </c>
      <c r="N45" s="16"/>
      <c r="O45" s="15">
        <v>-2.27</v>
      </c>
      <c r="P45" s="15"/>
      <c r="Q45" s="15"/>
      <c r="R45" s="15"/>
      <c r="S45" s="15"/>
      <c r="T45" s="16"/>
      <c r="U45" s="15"/>
      <c r="V45" s="16"/>
      <c r="W45" s="15"/>
      <c r="X45" s="16"/>
      <c r="Y45" s="15"/>
      <c r="Z45" s="16"/>
      <c r="AA45" s="15"/>
      <c r="AB45" s="15">
        <v>-198.38</v>
      </c>
      <c r="AC45" s="15"/>
      <c r="AD45" s="15"/>
      <c r="AE45" s="15"/>
      <c r="AF45" s="15"/>
      <c r="AG45" s="15"/>
      <c r="AH45" s="15"/>
      <c r="AI45" s="15"/>
      <c r="AJ45" s="15"/>
      <c r="AK45" s="15">
        <v>-253.58</v>
      </c>
      <c r="AL45" s="15">
        <v>-33.99</v>
      </c>
      <c r="AM45" s="15">
        <f>SUM(AB45,O45,M45)</f>
        <v>-433.09000000000003</v>
      </c>
      <c r="AN45" s="14">
        <v>2696.95</v>
      </c>
    </row>
    <row r="46" spans="1:40" ht="16.5" customHeight="1">
      <c r="A46" s="6">
        <v>219</v>
      </c>
      <c r="B46" s="7" t="s">
        <v>98</v>
      </c>
      <c r="C46" s="1" t="s">
        <v>49</v>
      </c>
      <c r="D46" s="2" t="s">
        <v>150</v>
      </c>
      <c r="E46" s="14">
        <v>2158.83</v>
      </c>
      <c r="F46" s="14">
        <v>345.41</v>
      </c>
      <c r="G46" s="14"/>
      <c r="H46" s="14"/>
      <c r="I46" s="14"/>
      <c r="J46" s="14">
        <v>600</v>
      </c>
      <c r="K46" s="14">
        <v>506.11</v>
      </c>
      <c r="L46" s="14"/>
      <c r="M46" s="15"/>
      <c r="N46" s="16"/>
      <c r="O46" s="15"/>
      <c r="P46" s="15">
        <v>-21.59</v>
      </c>
      <c r="Q46" s="15"/>
      <c r="R46" s="15"/>
      <c r="S46" s="15"/>
      <c r="T46" s="16"/>
      <c r="U46" s="15"/>
      <c r="V46" s="16"/>
      <c r="W46" s="15">
        <v>-30.8</v>
      </c>
      <c r="X46" s="16"/>
      <c r="Y46" s="15"/>
      <c r="Z46" s="16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-331.13</v>
      </c>
      <c r="AL46" s="15">
        <v>-15.48</v>
      </c>
      <c r="AM46" s="15">
        <f>SUM(W46,P46)</f>
        <v>-52.39</v>
      </c>
      <c r="AN46" s="14">
        <v>3211.35</v>
      </c>
    </row>
    <row r="47" spans="1:40" ht="16.5" customHeight="1">
      <c r="A47" s="6">
        <v>171</v>
      </c>
      <c r="B47" s="7" t="s">
        <v>99</v>
      </c>
      <c r="C47" s="1" t="s">
        <v>49</v>
      </c>
      <c r="D47" s="2" t="s">
        <v>141</v>
      </c>
      <c r="E47" s="14">
        <v>916.34</v>
      </c>
      <c r="F47" s="14">
        <v>403.19</v>
      </c>
      <c r="G47" s="14">
        <f>(3679.64+X47+N47)</f>
        <v>8303.98</v>
      </c>
      <c r="H47" s="14">
        <f>(1226.55+Z47)</f>
        <v>1839.82</v>
      </c>
      <c r="I47" s="14"/>
      <c r="J47" s="14">
        <v>600</v>
      </c>
      <c r="K47" s="14">
        <v>423.75</v>
      </c>
      <c r="L47" s="14">
        <v>280.52</v>
      </c>
      <c r="M47" s="15">
        <v>-2421.1999999999998</v>
      </c>
      <c r="N47" s="16">
        <v>2784.52</v>
      </c>
      <c r="O47" s="15"/>
      <c r="P47" s="15">
        <v>-9.16</v>
      </c>
      <c r="Q47" s="15">
        <v>-1062.8800000000001</v>
      </c>
      <c r="R47" s="15">
        <v>-994.35</v>
      </c>
      <c r="S47" s="15">
        <v>-838.42</v>
      </c>
      <c r="T47" s="16"/>
      <c r="U47" s="15"/>
      <c r="V47" s="16"/>
      <c r="W47" s="15"/>
      <c r="X47" s="16">
        <v>1839.82</v>
      </c>
      <c r="Y47" s="15"/>
      <c r="Z47" s="16">
        <v>613.27</v>
      </c>
      <c r="AA47" s="15">
        <v>-39.159999999999997</v>
      </c>
      <c r="AB47" s="15"/>
      <c r="AC47" s="15">
        <v>-85.65</v>
      </c>
      <c r="AD47" s="15"/>
      <c r="AE47" s="15">
        <v>-345.62</v>
      </c>
      <c r="AF47" s="15"/>
      <c r="AG47" s="15">
        <v>-2784.52</v>
      </c>
      <c r="AH47" s="15">
        <v>-93.13</v>
      </c>
      <c r="AI47" s="15">
        <v>-25</v>
      </c>
      <c r="AJ47" s="15"/>
      <c r="AK47" s="15">
        <v>-642.33000000000004</v>
      </c>
      <c r="AL47" s="15">
        <v>-775.46</v>
      </c>
      <c r="AM47" s="15">
        <f>SUM(AI47,AH47,AG47,AE47,AC47,AA47,S47,R47,Q47,P47,M47)</f>
        <v>-8699.09</v>
      </c>
      <c r="AN47" s="14">
        <v>2650.72</v>
      </c>
    </row>
    <row r="48" spans="1:40" ht="16.5" customHeight="1">
      <c r="A48" s="6">
        <v>205</v>
      </c>
      <c r="B48" s="7" t="s">
        <v>100</v>
      </c>
      <c r="C48" s="1" t="s">
        <v>38</v>
      </c>
      <c r="D48" s="2" t="s">
        <v>143</v>
      </c>
      <c r="E48" s="14">
        <v>831.15</v>
      </c>
      <c r="F48" s="14">
        <v>166.23</v>
      </c>
      <c r="G48" s="14">
        <f>(2013.41+X48+N48)</f>
        <v>3675.96</v>
      </c>
      <c r="H48" s="14">
        <f>(671.14+Z48)</f>
        <v>1006.71</v>
      </c>
      <c r="I48" s="14"/>
      <c r="J48" s="14">
        <v>600</v>
      </c>
      <c r="K48" s="14">
        <v>110</v>
      </c>
      <c r="L48" s="14"/>
      <c r="M48" s="15">
        <v>-2913.84</v>
      </c>
      <c r="N48" s="16">
        <v>655.84</v>
      </c>
      <c r="O48" s="15"/>
      <c r="P48" s="15">
        <v>-8.31</v>
      </c>
      <c r="Q48" s="15"/>
      <c r="R48" s="15"/>
      <c r="S48" s="15"/>
      <c r="T48" s="16"/>
      <c r="U48" s="15"/>
      <c r="V48" s="16"/>
      <c r="W48" s="15">
        <v>-15.4</v>
      </c>
      <c r="X48" s="16">
        <v>1006.71</v>
      </c>
      <c r="Y48" s="15"/>
      <c r="Z48" s="16">
        <v>335.57</v>
      </c>
      <c r="AA48" s="15"/>
      <c r="AB48" s="15"/>
      <c r="AC48" s="15"/>
      <c r="AD48" s="15">
        <v>-630.20000000000005</v>
      </c>
      <c r="AE48" s="15"/>
      <c r="AF48" s="15"/>
      <c r="AG48" s="15">
        <v>-655.84</v>
      </c>
      <c r="AH48" s="15"/>
      <c r="AI48" s="15"/>
      <c r="AJ48" s="15"/>
      <c r="AK48" s="15">
        <v>-417.11</v>
      </c>
      <c r="AL48" s="15">
        <v>-215.55</v>
      </c>
      <c r="AM48" s="15">
        <f>SUM(AG48,AD48,W48,P48,M48)</f>
        <v>-4223.59</v>
      </c>
      <c r="AN48" s="14">
        <v>1533.8</v>
      </c>
    </row>
    <row r="49" spans="1:40" ht="16.5" customHeight="1">
      <c r="A49" s="6">
        <v>269</v>
      </c>
      <c r="B49" s="7" t="s">
        <v>101</v>
      </c>
      <c r="C49" s="1" t="s">
        <v>79</v>
      </c>
      <c r="D49" s="2" t="s">
        <v>141</v>
      </c>
      <c r="E49" s="14">
        <v>1055.29</v>
      </c>
      <c r="F49" s="14"/>
      <c r="G49" s="14"/>
      <c r="H49" s="14"/>
      <c r="I49" s="14"/>
      <c r="J49" s="14">
        <v>600</v>
      </c>
      <c r="K49" s="14"/>
      <c r="L49" s="14"/>
      <c r="M49" s="15"/>
      <c r="N49" s="16"/>
      <c r="O49" s="15">
        <v>-1.06</v>
      </c>
      <c r="P49" s="15"/>
      <c r="Q49" s="15"/>
      <c r="R49" s="15"/>
      <c r="S49" s="15"/>
      <c r="T49" s="16"/>
      <c r="U49" s="15"/>
      <c r="V49" s="16"/>
      <c r="W49" s="15"/>
      <c r="X49" s="16"/>
      <c r="Y49" s="15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>
        <v>-84.42</v>
      </c>
      <c r="AL49" s="15"/>
      <c r="AM49" s="15">
        <f>SUM(O49)</f>
        <v>-1.06</v>
      </c>
      <c r="AN49" s="14">
        <v>1569.81</v>
      </c>
    </row>
    <row r="50" spans="1:40" ht="16.5" customHeight="1">
      <c r="A50" s="6">
        <v>176</v>
      </c>
      <c r="B50" s="7" t="s">
        <v>102</v>
      </c>
      <c r="C50" s="1" t="s">
        <v>95</v>
      </c>
      <c r="D50" s="2" t="s">
        <v>141</v>
      </c>
      <c r="E50" s="14">
        <v>1693.48</v>
      </c>
      <c r="F50" s="14">
        <v>711.26</v>
      </c>
      <c r="G50" s="14"/>
      <c r="H50" s="14"/>
      <c r="I50" s="14"/>
      <c r="J50" s="14">
        <v>600</v>
      </c>
      <c r="K50" s="14">
        <v>291.31</v>
      </c>
      <c r="L50" s="14"/>
      <c r="M50" s="15"/>
      <c r="N50" s="16"/>
      <c r="O50" s="15">
        <v>-1.69</v>
      </c>
      <c r="P50" s="15">
        <v>-16.93</v>
      </c>
      <c r="Q50" s="15"/>
      <c r="R50" s="15"/>
      <c r="S50" s="15"/>
      <c r="T50" s="16"/>
      <c r="U50" s="15"/>
      <c r="V50" s="16"/>
      <c r="W50" s="15">
        <v>-30.8</v>
      </c>
      <c r="X50" s="16"/>
      <c r="Y50" s="15"/>
      <c r="Z50" s="16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>
        <v>-242.64</v>
      </c>
      <c r="AL50" s="15">
        <v>-41.21</v>
      </c>
      <c r="AM50" s="15">
        <f>SUM(W50,P50,O50)</f>
        <v>-49.42</v>
      </c>
      <c r="AN50" s="14">
        <v>2962.78</v>
      </c>
    </row>
    <row r="51" spans="1:40" ht="16.5" customHeight="1">
      <c r="A51" s="6">
        <v>148</v>
      </c>
      <c r="B51" s="7" t="s">
        <v>103</v>
      </c>
      <c r="C51" s="1" t="s">
        <v>63</v>
      </c>
      <c r="D51" s="2" t="s">
        <v>141</v>
      </c>
      <c r="E51" s="14">
        <v>1355.13</v>
      </c>
      <c r="F51" s="14">
        <v>677.57</v>
      </c>
      <c r="G51" s="14"/>
      <c r="H51" s="14"/>
      <c r="I51" s="14"/>
      <c r="J51" s="14">
        <v>600</v>
      </c>
      <c r="K51" s="14">
        <v>129.47</v>
      </c>
      <c r="L51" s="14"/>
      <c r="M51" s="15"/>
      <c r="N51" s="16"/>
      <c r="O51" s="15">
        <v>-1.36</v>
      </c>
      <c r="P51" s="15"/>
      <c r="Q51" s="15"/>
      <c r="R51" s="15"/>
      <c r="S51" s="15"/>
      <c r="T51" s="16"/>
      <c r="U51" s="15"/>
      <c r="V51" s="16"/>
      <c r="W51" s="15">
        <v>-61.6</v>
      </c>
      <c r="X51" s="16"/>
      <c r="Y51" s="15"/>
      <c r="Z51" s="16"/>
      <c r="AA51" s="15"/>
      <c r="AB51" s="15">
        <v>-140</v>
      </c>
      <c r="AC51" s="15"/>
      <c r="AD51" s="15"/>
      <c r="AE51" s="15">
        <v>-508.93</v>
      </c>
      <c r="AF51" s="15"/>
      <c r="AG51" s="15"/>
      <c r="AH51" s="15"/>
      <c r="AI51" s="15"/>
      <c r="AJ51" s="15"/>
      <c r="AK51" s="15">
        <v>-194.59</v>
      </c>
      <c r="AL51" s="15">
        <v>-4.7699999999999996</v>
      </c>
      <c r="AM51" s="15">
        <f>SUM(AE51,AB51,W51,O51)</f>
        <v>-711.8900000000001</v>
      </c>
      <c r="AN51" s="14">
        <v>1850.92</v>
      </c>
    </row>
    <row r="52" spans="1:40" ht="16.5" customHeight="1">
      <c r="A52" s="6">
        <v>239</v>
      </c>
      <c r="B52" s="7" t="s">
        <v>104</v>
      </c>
      <c r="C52" s="1" t="s">
        <v>56</v>
      </c>
      <c r="D52" s="2" t="s">
        <v>141</v>
      </c>
      <c r="E52" s="14">
        <v>1314.21</v>
      </c>
      <c r="F52" s="14">
        <v>183.99</v>
      </c>
      <c r="G52" s="14"/>
      <c r="H52" s="14"/>
      <c r="I52" s="14"/>
      <c r="J52" s="14">
        <v>600</v>
      </c>
      <c r="K52" s="14"/>
      <c r="L52" s="14"/>
      <c r="M52" s="15"/>
      <c r="N52" s="16"/>
      <c r="O52" s="15"/>
      <c r="P52" s="15"/>
      <c r="Q52" s="15"/>
      <c r="R52" s="15"/>
      <c r="S52" s="15"/>
      <c r="T52" s="16"/>
      <c r="U52" s="15"/>
      <c r="V52" s="16"/>
      <c r="W52" s="15"/>
      <c r="X52" s="16"/>
      <c r="Y52" s="15"/>
      <c r="Z52" s="16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>
        <v>-119.85</v>
      </c>
      <c r="AL52" s="15"/>
      <c r="AM52" s="15"/>
      <c r="AN52" s="14">
        <v>1978.35</v>
      </c>
    </row>
    <row r="53" spans="1:40" ht="16.5" customHeight="1">
      <c r="A53" s="6">
        <v>44</v>
      </c>
      <c r="B53" s="7" t="s">
        <v>105</v>
      </c>
      <c r="C53" s="1" t="s">
        <v>49</v>
      </c>
      <c r="D53" s="2" t="s">
        <v>147</v>
      </c>
      <c r="E53" s="14">
        <v>1010.27</v>
      </c>
      <c r="F53" s="14">
        <v>788.01</v>
      </c>
      <c r="G53" s="14">
        <f>(3570.27+X53+N53)</f>
        <v>6421.7599999999993</v>
      </c>
      <c r="H53" s="14">
        <f>(1190.09+Z53)</f>
        <v>1785.1299999999999</v>
      </c>
      <c r="I53" s="14"/>
      <c r="J53" s="14">
        <v>600</v>
      </c>
      <c r="K53" s="14">
        <v>185.57</v>
      </c>
      <c r="L53" s="14"/>
      <c r="M53" s="15">
        <v>-4704.53</v>
      </c>
      <c r="N53" s="16">
        <v>1066.3599999999999</v>
      </c>
      <c r="O53" s="15"/>
      <c r="P53" s="15">
        <v>-10.1</v>
      </c>
      <c r="Q53" s="15">
        <v>-51.74</v>
      </c>
      <c r="R53" s="15"/>
      <c r="S53" s="15"/>
      <c r="T53" s="16"/>
      <c r="U53" s="15"/>
      <c r="V53" s="16"/>
      <c r="W53" s="15"/>
      <c r="X53" s="16">
        <v>1785.13</v>
      </c>
      <c r="Y53" s="15"/>
      <c r="Z53" s="16">
        <v>595.04</v>
      </c>
      <c r="AA53" s="15"/>
      <c r="AB53" s="15"/>
      <c r="AC53" s="15"/>
      <c r="AD53" s="15"/>
      <c r="AE53" s="15">
        <v>-1014.62</v>
      </c>
      <c r="AF53" s="15"/>
      <c r="AG53" s="15">
        <v>-1066.3599999999999</v>
      </c>
      <c r="AH53" s="15"/>
      <c r="AI53" s="15"/>
      <c r="AJ53" s="15"/>
      <c r="AK53" s="15">
        <v>-642.33000000000004</v>
      </c>
      <c r="AL53" s="15">
        <v>-846.01</v>
      </c>
      <c r="AM53" s="15">
        <f>SUM(AG53,AE53,Q53,P53,M53)</f>
        <v>-6847.3499999999995</v>
      </c>
      <c r="AN53" s="14">
        <v>2455.0500000000002</v>
      </c>
    </row>
    <row r="54" spans="1:40" ht="16.5" customHeight="1">
      <c r="A54" s="6">
        <v>244</v>
      </c>
      <c r="B54" s="7" t="s">
        <v>106</v>
      </c>
      <c r="C54" s="1" t="s">
        <v>61</v>
      </c>
      <c r="D54" s="2" t="s">
        <v>141</v>
      </c>
      <c r="E54" s="14">
        <v>7920.78</v>
      </c>
      <c r="F54" s="14">
        <v>950.49</v>
      </c>
      <c r="G54" s="14"/>
      <c r="H54" s="14"/>
      <c r="I54" s="14"/>
      <c r="J54" s="14">
        <v>600</v>
      </c>
      <c r="K54" s="14"/>
      <c r="L54" s="14"/>
      <c r="M54" s="15"/>
      <c r="N54" s="16"/>
      <c r="O54" s="15"/>
      <c r="P54" s="15">
        <v>-79.209999999999994</v>
      </c>
      <c r="Q54" s="15">
        <v>-111.89</v>
      </c>
      <c r="R54" s="15"/>
      <c r="S54" s="15"/>
      <c r="T54" s="16"/>
      <c r="U54" s="15"/>
      <c r="V54" s="16"/>
      <c r="W54" s="15"/>
      <c r="X54" s="16"/>
      <c r="Y54" s="15"/>
      <c r="Z54" s="16"/>
      <c r="AA54" s="15"/>
      <c r="AB54" s="15"/>
      <c r="AC54" s="15"/>
      <c r="AD54" s="15"/>
      <c r="AE54" s="15">
        <v>-1004.18</v>
      </c>
      <c r="AF54" s="15"/>
      <c r="AG54" s="15"/>
      <c r="AH54" s="15"/>
      <c r="AI54" s="15"/>
      <c r="AJ54" s="15"/>
      <c r="AK54" s="15">
        <v>-642.33000000000004</v>
      </c>
      <c r="AL54" s="15">
        <v>-1393.6</v>
      </c>
      <c r="AM54" s="15">
        <f>SUM(AE54,Q54,P54)</f>
        <v>-1195.28</v>
      </c>
      <c r="AN54" s="14">
        <v>6240.06</v>
      </c>
    </row>
    <row r="55" spans="1:40" ht="16.5" customHeight="1">
      <c r="A55" s="6">
        <v>172</v>
      </c>
      <c r="B55" s="7" t="s">
        <v>107</v>
      </c>
      <c r="C55" s="1" t="s">
        <v>49</v>
      </c>
      <c r="D55" s="2" t="s">
        <v>141</v>
      </c>
      <c r="E55" s="14">
        <v>2499.12</v>
      </c>
      <c r="F55" s="14">
        <v>1099.6099999999999</v>
      </c>
      <c r="G55" s="14"/>
      <c r="H55" s="14"/>
      <c r="I55" s="14"/>
      <c r="J55" s="14">
        <v>600</v>
      </c>
      <c r="K55" s="14">
        <v>855.68</v>
      </c>
      <c r="L55" s="14"/>
      <c r="M55" s="15"/>
      <c r="N55" s="16"/>
      <c r="O55" s="15">
        <v>-2.5</v>
      </c>
      <c r="P55" s="15">
        <v>-24.99</v>
      </c>
      <c r="Q55" s="15"/>
      <c r="R55" s="15">
        <v>-878.97</v>
      </c>
      <c r="S55" s="15"/>
      <c r="T55" s="16"/>
      <c r="U55" s="15"/>
      <c r="V55" s="16"/>
      <c r="W55" s="15">
        <v>-37.07</v>
      </c>
      <c r="X55" s="16"/>
      <c r="Y55" s="15"/>
      <c r="Z55" s="16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>
        <v>-489.98</v>
      </c>
      <c r="AL55" s="15">
        <v>-79.58</v>
      </c>
      <c r="AM55" s="15">
        <f>SUM(W55,R55,P55,O55)</f>
        <v>-943.53000000000009</v>
      </c>
      <c r="AN55" s="14">
        <v>3541.32</v>
      </c>
    </row>
    <row r="56" spans="1:40" ht="16.5" customHeight="1">
      <c r="A56" s="6">
        <v>136</v>
      </c>
      <c r="B56" s="7" t="s">
        <v>108</v>
      </c>
      <c r="C56" s="1" t="s">
        <v>95</v>
      </c>
      <c r="D56" s="2" t="s">
        <v>141</v>
      </c>
      <c r="E56" s="14">
        <v>1778.15</v>
      </c>
      <c r="F56" s="14">
        <v>924.64</v>
      </c>
      <c r="G56" s="14"/>
      <c r="H56" s="14"/>
      <c r="I56" s="14"/>
      <c r="J56" s="14">
        <v>600</v>
      </c>
      <c r="K56" s="14">
        <v>482.1</v>
      </c>
      <c r="L56" s="14"/>
      <c r="M56" s="15"/>
      <c r="N56" s="16"/>
      <c r="O56" s="15">
        <v>-1.78</v>
      </c>
      <c r="P56" s="15"/>
      <c r="Q56" s="15"/>
      <c r="R56" s="15"/>
      <c r="S56" s="15"/>
      <c r="T56" s="16"/>
      <c r="U56" s="15"/>
      <c r="V56" s="16"/>
      <c r="W56" s="15"/>
      <c r="X56" s="16"/>
      <c r="Y56" s="15"/>
      <c r="Z56" s="16"/>
      <c r="AA56" s="15"/>
      <c r="AB56" s="15">
        <v>-100</v>
      </c>
      <c r="AC56" s="15"/>
      <c r="AD56" s="15"/>
      <c r="AE56" s="15">
        <v>-734</v>
      </c>
      <c r="AF56" s="15"/>
      <c r="AG56" s="15"/>
      <c r="AH56" s="15"/>
      <c r="AI56" s="15"/>
      <c r="AJ56" s="15"/>
      <c r="AK56" s="15">
        <v>-350.33</v>
      </c>
      <c r="AL56" s="15">
        <v>-27.13</v>
      </c>
      <c r="AM56" s="15">
        <f>SUM(AE56,AB56,O56)</f>
        <v>-835.78</v>
      </c>
      <c r="AN56" s="14">
        <v>2571.65</v>
      </c>
    </row>
    <row r="57" spans="1:40" ht="16.5" customHeight="1">
      <c r="A57" s="6">
        <v>242</v>
      </c>
      <c r="B57" s="7" t="s">
        <v>109</v>
      </c>
      <c r="C57" s="1" t="s">
        <v>110</v>
      </c>
      <c r="D57" s="2" t="s">
        <v>141</v>
      </c>
      <c r="E57" s="14">
        <v>3700.85</v>
      </c>
      <c r="F57" s="14">
        <v>444.1</v>
      </c>
      <c r="G57" s="14"/>
      <c r="H57" s="14"/>
      <c r="I57" s="14"/>
      <c r="J57" s="14">
        <v>600</v>
      </c>
      <c r="K57" s="14">
        <v>300</v>
      </c>
      <c r="L57" s="14">
        <v>1004.69</v>
      </c>
      <c r="M57" s="15"/>
      <c r="N57" s="16"/>
      <c r="O57" s="15"/>
      <c r="P57" s="15"/>
      <c r="Q57" s="15"/>
      <c r="R57" s="15"/>
      <c r="S57" s="15"/>
      <c r="T57" s="16"/>
      <c r="U57" s="15"/>
      <c r="V57" s="16"/>
      <c r="W57" s="15">
        <v>-46.2</v>
      </c>
      <c r="X57" s="16"/>
      <c r="Y57" s="15"/>
      <c r="Z57" s="16"/>
      <c r="AA57" s="15">
        <v>-69.290000000000006</v>
      </c>
      <c r="AB57" s="15">
        <v>-347.16</v>
      </c>
      <c r="AC57" s="15"/>
      <c r="AD57" s="15"/>
      <c r="AE57" s="15">
        <v>-815.42</v>
      </c>
      <c r="AF57" s="15"/>
      <c r="AG57" s="15"/>
      <c r="AH57" s="15"/>
      <c r="AI57" s="15"/>
      <c r="AJ57" s="15"/>
      <c r="AK57" s="15">
        <v>-599.46</v>
      </c>
      <c r="AL57" s="15">
        <v>-464.44</v>
      </c>
      <c r="AM57" s="15">
        <f>SUM(AE57,AB57,AA57,W57)</f>
        <v>-1278.07</v>
      </c>
      <c r="AN57" s="14">
        <v>3707.67</v>
      </c>
    </row>
    <row r="58" spans="1:40" ht="16.5" customHeight="1">
      <c r="A58" s="6">
        <v>142</v>
      </c>
      <c r="B58" s="7" t="s">
        <v>111</v>
      </c>
      <c r="C58" s="1" t="s">
        <v>61</v>
      </c>
      <c r="D58" s="2" t="s">
        <v>141</v>
      </c>
      <c r="E58" s="14">
        <v>9169.2900000000009</v>
      </c>
      <c r="F58" s="14">
        <v>4768.03</v>
      </c>
      <c r="G58" s="14"/>
      <c r="H58" s="14"/>
      <c r="I58" s="14"/>
      <c r="J58" s="14">
        <v>600</v>
      </c>
      <c r="K58" s="14"/>
      <c r="L58" s="14">
        <v>938.66</v>
      </c>
      <c r="M58" s="15"/>
      <c r="N58" s="16"/>
      <c r="O58" s="15"/>
      <c r="P58" s="15">
        <v>-91.69</v>
      </c>
      <c r="Q58" s="15">
        <v>-430.94</v>
      </c>
      <c r="R58" s="15"/>
      <c r="S58" s="15"/>
      <c r="T58" s="16"/>
      <c r="U58" s="15"/>
      <c r="V58" s="16"/>
      <c r="W58" s="15"/>
      <c r="X58" s="16"/>
      <c r="Y58" s="15"/>
      <c r="Z58" s="16"/>
      <c r="AA58" s="15"/>
      <c r="AB58" s="15"/>
      <c r="AC58" s="15">
        <v>-1143.7</v>
      </c>
      <c r="AD58" s="15"/>
      <c r="AE58" s="15"/>
      <c r="AF58" s="15"/>
      <c r="AG58" s="15"/>
      <c r="AH58" s="15"/>
      <c r="AI58" s="15"/>
      <c r="AJ58" s="15"/>
      <c r="AK58" s="15">
        <v>-642.33000000000004</v>
      </c>
      <c r="AL58" s="15">
        <v>-3044.89</v>
      </c>
      <c r="AM58" s="15">
        <f>SUM(AC58,Q58,P58)</f>
        <v>-1666.3300000000002</v>
      </c>
      <c r="AN58" s="14">
        <v>10122.43</v>
      </c>
    </row>
    <row r="59" spans="1:40" ht="16.5" customHeight="1">
      <c r="A59" s="6">
        <v>117</v>
      </c>
      <c r="B59" s="7" t="s">
        <v>112</v>
      </c>
      <c r="C59" s="1" t="s">
        <v>38</v>
      </c>
      <c r="D59" s="2" t="s">
        <v>141</v>
      </c>
      <c r="E59" s="14">
        <v>3257.94</v>
      </c>
      <c r="F59" s="14">
        <v>1824.45</v>
      </c>
      <c r="G59" s="14"/>
      <c r="H59" s="14"/>
      <c r="I59" s="14"/>
      <c r="J59" s="14">
        <v>600</v>
      </c>
      <c r="K59" s="14">
        <v>649.57000000000005</v>
      </c>
      <c r="L59" s="14"/>
      <c r="M59" s="15"/>
      <c r="N59" s="16"/>
      <c r="O59" s="15">
        <v>-3.26</v>
      </c>
      <c r="P59" s="15"/>
      <c r="Q59" s="15">
        <v>-1450.58</v>
      </c>
      <c r="R59" s="15"/>
      <c r="S59" s="15"/>
      <c r="T59" s="16"/>
      <c r="U59" s="15"/>
      <c r="V59" s="16"/>
      <c r="W59" s="15"/>
      <c r="X59" s="16"/>
      <c r="Y59" s="15"/>
      <c r="Z59" s="16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>
        <v>-630.51</v>
      </c>
      <c r="AL59" s="15">
        <v>-481.4</v>
      </c>
      <c r="AM59" s="15">
        <f>SUM(Q59,O59)</f>
        <v>-1453.84</v>
      </c>
      <c r="AN59" s="14">
        <v>3766.21</v>
      </c>
    </row>
    <row r="60" spans="1:40" ht="16.5" customHeight="1">
      <c r="A60" s="6">
        <v>13</v>
      </c>
      <c r="B60" s="7" t="s">
        <v>113</v>
      </c>
      <c r="C60" s="1" t="s">
        <v>38</v>
      </c>
      <c r="D60" s="2" t="s">
        <v>143</v>
      </c>
      <c r="E60" s="14">
        <v>2739.55</v>
      </c>
      <c r="F60" s="14">
        <v>2356.0100000000002</v>
      </c>
      <c r="G60" s="14"/>
      <c r="H60" s="14"/>
      <c r="I60" s="14"/>
      <c r="J60" s="14">
        <v>600</v>
      </c>
      <c r="K60" s="14"/>
      <c r="L60" s="14">
        <v>401.36</v>
      </c>
      <c r="M60" s="15"/>
      <c r="N60" s="16"/>
      <c r="O60" s="15"/>
      <c r="P60" s="15"/>
      <c r="Q60" s="15"/>
      <c r="R60" s="15"/>
      <c r="S60" s="15"/>
      <c r="T60" s="16"/>
      <c r="U60" s="15"/>
      <c r="V60" s="16"/>
      <c r="W60" s="15"/>
      <c r="X60" s="16"/>
      <c r="Y60" s="15"/>
      <c r="Z60" s="16"/>
      <c r="AA60" s="15"/>
      <c r="AB60" s="15"/>
      <c r="AC60" s="15"/>
      <c r="AD60" s="15"/>
      <c r="AE60" s="15">
        <v>-699.93</v>
      </c>
      <c r="AF60" s="15"/>
      <c r="AG60" s="15"/>
      <c r="AH60" s="15"/>
      <c r="AI60" s="15"/>
      <c r="AJ60" s="15"/>
      <c r="AK60" s="15">
        <v>-604.66</v>
      </c>
      <c r="AL60" s="15">
        <v>-476.01</v>
      </c>
      <c r="AM60" s="15">
        <f>SUM(AE60)</f>
        <v>-699.93</v>
      </c>
      <c r="AN60" s="14">
        <v>4316.32</v>
      </c>
    </row>
    <row r="61" spans="1:40" ht="16.5" customHeight="1">
      <c r="A61" s="6">
        <v>141</v>
      </c>
      <c r="B61" s="7" t="s">
        <v>114</v>
      </c>
      <c r="C61" s="1" t="s">
        <v>49</v>
      </c>
      <c r="D61" s="2" t="s">
        <v>141</v>
      </c>
      <c r="E61" s="14">
        <v>2624.07</v>
      </c>
      <c r="F61" s="14">
        <v>1364.52</v>
      </c>
      <c r="G61" s="14"/>
      <c r="H61" s="14"/>
      <c r="I61" s="14"/>
      <c r="J61" s="14">
        <v>600</v>
      </c>
      <c r="K61" s="14">
        <v>951.76</v>
      </c>
      <c r="L61" s="14"/>
      <c r="M61" s="15"/>
      <c r="N61" s="16"/>
      <c r="O61" s="15">
        <v>-2.62</v>
      </c>
      <c r="P61" s="15"/>
      <c r="Q61" s="15">
        <v>-2430.9299999999998</v>
      </c>
      <c r="R61" s="15"/>
      <c r="S61" s="15"/>
      <c r="T61" s="16"/>
      <c r="U61" s="15"/>
      <c r="V61" s="16"/>
      <c r="W61" s="15">
        <v>-98.59</v>
      </c>
      <c r="X61" s="16"/>
      <c r="Y61" s="15"/>
      <c r="Z61" s="16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-543.42999999999995</v>
      </c>
      <c r="AL61" s="15">
        <v>-353.18</v>
      </c>
      <c r="AM61" s="15">
        <f>SUM(W61,Q61,O61)</f>
        <v>-2532.14</v>
      </c>
      <c r="AN61" s="14">
        <v>2111.6</v>
      </c>
    </row>
    <row r="62" spans="1:40" ht="16.5" customHeight="1">
      <c r="A62" s="6">
        <v>156</v>
      </c>
      <c r="B62" s="7" t="s">
        <v>115</v>
      </c>
      <c r="C62" s="1" t="s">
        <v>38</v>
      </c>
      <c r="D62" s="2" t="s">
        <v>141</v>
      </c>
      <c r="E62" s="14">
        <v>2499.12</v>
      </c>
      <c r="F62" s="14">
        <v>1199.58</v>
      </c>
      <c r="G62" s="14"/>
      <c r="H62" s="14"/>
      <c r="I62" s="14"/>
      <c r="J62" s="14">
        <v>600</v>
      </c>
      <c r="K62" s="14">
        <v>1070</v>
      </c>
      <c r="L62" s="14"/>
      <c r="M62" s="15"/>
      <c r="N62" s="16"/>
      <c r="O62" s="15">
        <v>-2.5</v>
      </c>
      <c r="P62" s="15">
        <v>-24.99</v>
      </c>
      <c r="Q62" s="15"/>
      <c r="R62" s="15"/>
      <c r="S62" s="15"/>
      <c r="T62" s="16"/>
      <c r="U62" s="15"/>
      <c r="V62" s="16"/>
      <c r="W62" s="15"/>
      <c r="X62" s="16"/>
      <c r="Y62" s="15"/>
      <c r="Z62" s="16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>
        <v>-524.54999999999995</v>
      </c>
      <c r="AL62" s="15">
        <v>-318.8</v>
      </c>
      <c r="AM62" s="15">
        <f>SUM(P62,O62)</f>
        <v>-27.49</v>
      </c>
      <c r="AN62" s="14">
        <v>4497.8599999999997</v>
      </c>
    </row>
    <row r="63" spans="1:40" ht="16.5" customHeight="1">
      <c r="A63" s="6">
        <v>235</v>
      </c>
      <c r="B63" s="7" t="s">
        <v>116</v>
      </c>
      <c r="C63" s="1" t="s">
        <v>46</v>
      </c>
      <c r="D63" s="2" t="s">
        <v>141</v>
      </c>
      <c r="E63" s="14">
        <v>3324.18</v>
      </c>
      <c r="F63" s="14">
        <v>465.39</v>
      </c>
      <c r="G63" s="14"/>
      <c r="H63" s="14"/>
      <c r="I63" s="14"/>
      <c r="J63" s="14">
        <v>600</v>
      </c>
      <c r="K63" s="14"/>
      <c r="L63" s="14"/>
      <c r="M63" s="15"/>
      <c r="N63" s="16"/>
      <c r="O63" s="15"/>
      <c r="P63" s="15"/>
      <c r="Q63" s="15">
        <v>-430.94</v>
      </c>
      <c r="R63" s="15"/>
      <c r="S63" s="15"/>
      <c r="T63" s="16"/>
      <c r="U63" s="15"/>
      <c r="V63" s="16"/>
      <c r="W63" s="15">
        <v>-15.4</v>
      </c>
      <c r="X63" s="16"/>
      <c r="Y63" s="15"/>
      <c r="Z63" s="16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-416.85</v>
      </c>
      <c r="AL63" s="15">
        <v>-151.11000000000001</v>
      </c>
      <c r="AM63" s="15">
        <f>SUM(W63,Q63)</f>
        <v>-446.34</v>
      </c>
      <c r="AN63" s="14">
        <v>3375.27</v>
      </c>
    </row>
    <row r="64" spans="1:40" ht="16.5" customHeight="1">
      <c r="A64" s="6">
        <v>268</v>
      </c>
      <c r="B64" s="7" t="s">
        <v>117</v>
      </c>
      <c r="C64" s="1" t="s">
        <v>46</v>
      </c>
      <c r="D64" s="2" t="s">
        <v>141</v>
      </c>
      <c r="E64" s="14">
        <v>3324.18</v>
      </c>
      <c r="F64" s="14"/>
      <c r="G64" s="14"/>
      <c r="H64" s="14"/>
      <c r="I64" s="14"/>
      <c r="J64" s="14">
        <v>600</v>
      </c>
      <c r="K64" s="14"/>
      <c r="L64" s="14"/>
      <c r="M64" s="15"/>
      <c r="N64" s="16"/>
      <c r="O64" s="15"/>
      <c r="P64" s="15"/>
      <c r="Q64" s="15">
        <v>-110.36</v>
      </c>
      <c r="R64" s="15"/>
      <c r="S64" s="15"/>
      <c r="T64" s="16"/>
      <c r="U64" s="15"/>
      <c r="V64" s="16"/>
      <c r="W64" s="15"/>
      <c r="X64" s="16"/>
      <c r="Y64" s="15"/>
      <c r="Z64" s="16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>
        <v>-365.65</v>
      </c>
      <c r="AL64" s="15">
        <v>-88.98</v>
      </c>
      <c r="AM64" s="15">
        <f>SUM(Q64)</f>
        <v>-110.36</v>
      </c>
      <c r="AN64" s="14">
        <v>3359.19</v>
      </c>
    </row>
    <row r="65" spans="1:40" ht="16.5" customHeight="1">
      <c r="A65" s="6">
        <v>91</v>
      </c>
      <c r="B65" s="7" t="s">
        <v>118</v>
      </c>
      <c r="C65" s="1" t="s">
        <v>119</v>
      </c>
      <c r="D65" s="2" t="s">
        <v>142</v>
      </c>
      <c r="E65" s="14">
        <v>7581.85</v>
      </c>
      <c r="F65" s="14">
        <v>4852.38</v>
      </c>
      <c r="G65" s="14"/>
      <c r="H65" s="14"/>
      <c r="I65" s="14"/>
      <c r="J65" s="14">
        <v>600</v>
      </c>
      <c r="K65" s="14">
        <v>843.91</v>
      </c>
      <c r="L65" s="14">
        <v>401.36</v>
      </c>
      <c r="M65" s="15"/>
      <c r="N65" s="16"/>
      <c r="O65" s="15"/>
      <c r="P65" s="15">
        <v>-75.819999999999993</v>
      </c>
      <c r="Q65" s="15">
        <v>-1924.76</v>
      </c>
      <c r="R65" s="15"/>
      <c r="S65" s="15"/>
      <c r="T65" s="16"/>
      <c r="U65" s="15"/>
      <c r="V65" s="16"/>
      <c r="W65" s="15"/>
      <c r="X65" s="16"/>
      <c r="Y65" s="15"/>
      <c r="Z65" s="16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-642.33000000000004</v>
      </c>
      <c r="AL65" s="15">
        <v>-2715.86</v>
      </c>
      <c r="AM65" s="15">
        <f>SUM(Q65,P65)</f>
        <v>-2000.58</v>
      </c>
      <c r="AN65" s="14">
        <v>8920.73</v>
      </c>
    </row>
    <row r="66" spans="1:40" ht="16.5" customHeight="1">
      <c r="A66" s="6">
        <v>88</v>
      </c>
      <c r="B66" s="7" t="s">
        <v>120</v>
      </c>
      <c r="C66" s="1" t="s">
        <v>49</v>
      </c>
      <c r="D66" s="2" t="s">
        <v>141</v>
      </c>
      <c r="E66" s="14">
        <f>(1010.27+T66)</f>
        <v>2020.54</v>
      </c>
      <c r="F66" s="14">
        <v>1333.56</v>
      </c>
      <c r="G66" s="14">
        <f>(1709.78+N66)</f>
        <v>2096.7799999999997</v>
      </c>
      <c r="H66" s="14">
        <v>569.92999999999995</v>
      </c>
      <c r="I66" s="14"/>
      <c r="J66" s="14">
        <v>600</v>
      </c>
      <c r="K66" s="14">
        <v>825.37</v>
      </c>
      <c r="L66" s="14"/>
      <c r="M66" s="15">
        <v>-1892.71</v>
      </c>
      <c r="N66" s="16">
        <v>387</v>
      </c>
      <c r="O66" s="15"/>
      <c r="P66" s="15">
        <v>-10.1</v>
      </c>
      <c r="Q66" s="15"/>
      <c r="R66" s="15"/>
      <c r="S66" s="15"/>
      <c r="T66" s="16">
        <v>1010.27</v>
      </c>
      <c r="U66" s="15"/>
      <c r="V66" s="16"/>
      <c r="W66" s="15"/>
      <c r="X66" s="16"/>
      <c r="Y66" s="15"/>
      <c r="Z66" s="16"/>
      <c r="AA66" s="15"/>
      <c r="AB66" s="15">
        <v>-50</v>
      </c>
      <c r="AC66" s="15"/>
      <c r="AD66" s="15">
        <v>-982.39</v>
      </c>
      <c r="AE66" s="15"/>
      <c r="AF66" s="15">
        <v>-299.97000000000003</v>
      </c>
      <c r="AG66" s="15">
        <v>-387</v>
      </c>
      <c r="AH66" s="15"/>
      <c r="AI66" s="15"/>
      <c r="AJ66" s="15">
        <v>-286.69</v>
      </c>
      <c r="AK66" s="15">
        <v>-642.33000000000004</v>
      </c>
      <c r="AL66" s="15">
        <v>-204.68</v>
      </c>
      <c r="AM66" s="15">
        <f>SUM(AJ66,AG66,AF66,AD66,AB66,P66,M66)</f>
        <v>-3908.86</v>
      </c>
      <c r="AN66" s="14">
        <v>2690.31</v>
      </c>
    </row>
    <row r="67" spans="1:40" ht="16.5" customHeight="1">
      <c r="A67" s="6">
        <v>266</v>
      </c>
      <c r="B67" s="7" t="s">
        <v>121</v>
      </c>
      <c r="C67" s="1" t="s">
        <v>42</v>
      </c>
      <c r="D67" s="2" t="s">
        <v>141</v>
      </c>
      <c r="E67" s="14">
        <v>59.14</v>
      </c>
      <c r="F67" s="14">
        <v>1.18</v>
      </c>
      <c r="G67" s="14">
        <f>(1809.66+N67)</f>
        <v>1809.66</v>
      </c>
      <c r="H67" s="14">
        <v>603.22</v>
      </c>
      <c r="I67" s="14"/>
      <c r="J67" s="14">
        <v>600</v>
      </c>
      <c r="K67" s="14"/>
      <c r="L67" s="14"/>
      <c r="M67" s="15">
        <v>-2173.85</v>
      </c>
      <c r="N67" s="16"/>
      <c r="O67" s="15"/>
      <c r="P67" s="15"/>
      <c r="Q67" s="15"/>
      <c r="R67" s="15"/>
      <c r="S67" s="15"/>
      <c r="T67" s="16"/>
      <c r="U67" s="15"/>
      <c r="V67" s="16"/>
      <c r="W67" s="15"/>
      <c r="X67" s="16"/>
      <c r="Y67" s="15"/>
      <c r="Z67" s="16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-222.58</v>
      </c>
      <c r="AL67" s="15">
        <v>-21.88</v>
      </c>
      <c r="AM67" s="15">
        <f>SUM(M67)</f>
        <v>-2173.85</v>
      </c>
      <c r="AN67" s="14">
        <v>654.89</v>
      </c>
    </row>
    <row r="68" spans="1:40" ht="16.5" customHeight="1">
      <c r="A68" s="6">
        <v>124</v>
      </c>
      <c r="B68" s="7" t="s">
        <v>122</v>
      </c>
      <c r="C68" s="1" t="s">
        <v>49</v>
      </c>
      <c r="D68" s="2" t="s">
        <v>143</v>
      </c>
      <c r="E68" s="14">
        <v>2624.07</v>
      </c>
      <c r="F68" s="14">
        <v>1417</v>
      </c>
      <c r="G68" s="14"/>
      <c r="H68" s="14"/>
      <c r="I68" s="14"/>
      <c r="J68" s="14">
        <v>600</v>
      </c>
      <c r="K68" s="14">
        <v>506.11</v>
      </c>
      <c r="L68" s="14"/>
      <c r="M68" s="15"/>
      <c r="N68" s="16"/>
      <c r="O68" s="15"/>
      <c r="P68" s="15"/>
      <c r="Q68" s="15"/>
      <c r="R68" s="15"/>
      <c r="S68" s="15"/>
      <c r="T68" s="16"/>
      <c r="U68" s="15"/>
      <c r="V68" s="16"/>
      <c r="W68" s="15"/>
      <c r="X68" s="16"/>
      <c r="Y68" s="15"/>
      <c r="Z68" s="16"/>
      <c r="AA68" s="15"/>
      <c r="AB68" s="15"/>
      <c r="AC68" s="15"/>
      <c r="AD68" s="15"/>
      <c r="AE68" s="15">
        <v>-181.57</v>
      </c>
      <c r="AF68" s="15"/>
      <c r="AG68" s="15"/>
      <c r="AH68" s="15"/>
      <c r="AI68" s="15"/>
      <c r="AJ68" s="15"/>
      <c r="AK68" s="15">
        <v>-500.18</v>
      </c>
      <c r="AL68" s="15">
        <v>-274.45</v>
      </c>
      <c r="AM68" s="15">
        <f>SUM(AE68)</f>
        <v>-181.57</v>
      </c>
      <c r="AN68" s="14">
        <v>4190.9799999999996</v>
      </c>
    </row>
    <row r="69" spans="1:40" ht="16.5" customHeight="1">
      <c r="A69" s="6">
        <v>146</v>
      </c>
      <c r="B69" s="7" t="s">
        <v>123</v>
      </c>
      <c r="C69" s="1" t="s">
        <v>61</v>
      </c>
      <c r="D69" s="2" t="s">
        <v>141</v>
      </c>
      <c r="E69" s="14">
        <v>3362.07</v>
      </c>
      <c r="F69" s="14">
        <v>1681.04</v>
      </c>
      <c r="G69" s="14">
        <f>(10173.3+X69+N69)</f>
        <v>17538.73</v>
      </c>
      <c r="H69" s="14">
        <f>(3391.1+Z69)</f>
        <v>5086.6499999999996</v>
      </c>
      <c r="I69" s="14"/>
      <c r="J69" s="14">
        <v>600</v>
      </c>
      <c r="K69" s="14">
        <v>183.82</v>
      </c>
      <c r="L69" s="14">
        <v>368.39</v>
      </c>
      <c r="M69" s="15">
        <v>-13032.59</v>
      </c>
      <c r="N69" s="16">
        <v>2278.7800000000002</v>
      </c>
      <c r="O69" s="15"/>
      <c r="P69" s="15">
        <v>-33.619999999999997</v>
      </c>
      <c r="Q69" s="15">
        <v>-937.11</v>
      </c>
      <c r="R69" s="15"/>
      <c r="S69" s="15"/>
      <c r="T69" s="16"/>
      <c r="U69" s="15"/>
      <c r="V69" s="16"/>
      <c r="W69" s="15"/>
      <c r="X69" s="16">
        <v>5086.6499999999996</v>
      </c>
      <c r="Y69" s="15">
        <v>-4392.8999999999996</v>
      </c>
      <c r="Z69" s="16">
        <v>1695.55</v>
      </c>
      <c r="AA69" s="15"/>
      <c r="AB69" s="15"/>
      <c r="AC69" s="15"/>
      <c r="AD69" s="15">
        <v>-1326.73</v>
      </c>
      <c r="AE69" s="15"/>
      <c r="AF69" s="15"/>
      <c r="AG69" s="15">
        <v>-2278.7800000000002</v>
      </c>
      <c r="AH69" s="15"/>
      <c r="AI69" s="15"/>
      <c r="AJ69" s="15"/>
      <c r="AK69" s="15">
        <v>-642.33000000000004</v>
      </c>
      <c r="AL69" s="15">
        <f>(-512.94+Y69)</f>
        <v>-4905.84</v>
      </c>
      <c r="AM69" s="15">
        <f>SUM(AG69,AD69,Q69,P69,M69)</f>
        <v>-17608.830000000002</v>
      </c>
      <c r="AN69" s="14">
        <v>5663.7</v>
      </c>
    </row>
    <row r="70" spans="1:40" ht="16.5" customHeight="1">
      <c r="A70" s="6">
        <v>161</v>
      </c>
      <c r="B70" s="7" t="s">
        <v>124</v>
      </c>
      <c r="C70" s="1" t="s">
        <v>38</v>
      </c>
      <c r="D70" s="2" t="s">
        <v>141</v>
      </c>
      <c r="E70" s="14">
        <v>3132.97</v>
      </c>
      <c r="F70" s="14">
        <v>1441.17</v>
      </c>
      <c r="G70" s="14"/>
      <c r="H70" s="14"/>
      <c r="I70" s="14"/>
      <c r="J70" s="14">
        <v>600</v>
      </c>
      <c r="K70" s="14">
        <v>649.57000000000005</v>
      </c>
      <c r="L70" s="14">
        <v>938.66</v>
      </c>
      <c r="M70" s="15"/>
      <c r="N70" s="16"/>
      <c r="O70" s="15">
        <v>-3.13</v>
      </c>
      <c r="P70" s="15">
        <v>-31.33</v>
      </c>
      <c r="Q70" s="15">
        <v>-543.02</v>
      </c>
      <c r="R70" s="15"/>
      <c r="S70" s="15"/>
      <c r="T70" s="16"/>
      <c r="U70" s="15"/>
      <c r="V70" s="16"/>
      <c r="W70" s="15"/>
      <c r="X70" s="16"/>
      <c r="Y70" s="15"/>
      <c r="Z70" s="16"/>
      <c r="AA70" s="15"/>
      <c r="AB70" s="15"/>
      <c r="AC70" s="15"/>
      <c r="AD70" s="15"/>
      <c r="AE70" s="15">
        <v>-1148.6500000000001</v>
      </c>
      <c r="AF70" s="15"/>
      <c r="AG70" s="15"/>
      <c r="AH70" s="15"/>
      <c r="AI70" s="15"/>
      <c r="AJ70" s="15"/>
      <c r="AK70" s="15">
        <v>-642.33000000000004</v>
      </c>
      <c r="AL70" s="15">
        <v>-596.51</v>
      </c>
      <c r="AM70" s="15">
        <f>SUM(AE70,Q70,P70,O70)</f>
        <v>-1726.13</v>
      </c>
      <c r="AN70" s="14">
        <v>3797.4</v>
      </c>
    </row>
    <row r="71" spans="1:40" ht="16.5" customHeight="1">
      <c r="A71" s="6">
        <v>137</v>
      </c>
      <c r="B71" s="7" t="s">
        <v>125</v>
      </c>
      <c r="C71" s="1" t="s">
        <v>49</v>
      </c>
      <c r="D71" s="2" t="s">
        <v>141</v>
      </c>
      <c r="E71" s="14">
        <v>3587.05</v>
      </c>
      <c r="F71" s="14">
        <v>1865.27</v>
      </c>
      <c r="G71" s="14"/>
      <c r="H71" s="14"/>
      <c r="I71" s="14"/>
      <c r="J71" s="14">
        <v>600</v>
      </c>
      <c r="K71" s="14"/>
      <c r="L71" s="14">
        <v>1004.69</v>
      </c>
      <c r="M71" s="15"/>
      <c r="N71" s="16"/>
      <c r="O71" s="15"/>
      <c r="P71" s="15">
        <v>-35.869999999999997</v>
      </c>
      <c r="Q71" s="15"/>
      <c r="R71" s="15"/>
      <c r="S71" s="15"/>
      <c r="T71" s="16"/>
      <c r="U71" s="15"/>
      <c r="V71" s="16"/>
      <c r="W71" s="15"/>
      <c r="X71" s="16"/>
      <c r="Y71" s="15"/>
      <c r="Z71" s="16"/>
      <c r="AA71" s="15">
        <v>-44.99</v>
      </c>
      <c r="AB71" s="15"/>
      <c r="AC71" s="15"/>
      <c r="AD71" s="15">
        <v>-354.25</v>
      </c>
      <c r="AE71" s="15">
        <v>-1599.8</v>
      </c>
      <c r="AF71" s="15"/>
      <c r="AG71" s="15"/>
      <c r="AH71" s="15"/>
      <c r="AI71" s="15"/>
      <c r="AJ71" s="15"/>
      <c r="AK71" s="15">
        <v>-642.33000000000004</v>
      </c>
      <c r="AL71" s="15">
        <v>-729.68</v>
      </c>
      <c r="AM71" s="15">
        <f>SUM(AE71,AD71,AA71,P71)</f>
        <v>-2034.9099999999999</v>
      </c>
      <c r="AN71" s="14">
        <v>3650.09</v>
      </c>
    </row>
    <row r="72" spans="1:40" ht="16.5" customHeight="1">
      <c r="A72" s="6">
        <v>179</v>
      </c>
      <c r="B72" s="7" t="s">
        <v>126</v>
      </c>
      <c r="C72" s="1" t="s">
        <v>38</v>
      </c>
      <c r="D72" s="2" t="s">
        <v>141</v>
      </c>
      <c r="E72" s="14">
        <v>83.3</v>
      </c>
      <c r="F72" s="14">
        <v>33.32</v>
      </c>
      <c r="G72" s="14">
        <f>(3926.77+N72)</f>
        <v>4421.38</v>
      </c>
      <c r="H72" s="14">
        <v>1308.92</v>
      </c>
      <c r="I72" s="14"/>
      <c r="J72" s="14">
        <v>600</v>
      </c>
      <c r="K72" s="14">
        <v>14.27</v>
      </c>
      <c r="L72" s="14"/>
      <c r="M72" s="15">
        <v>-3880.81</v>
      </c>
      <c r="N72" s="16">
        <v>494.61</v>
      </c>
      <c r="O72" s="15"/>
      <c r="P72" s="15"/>
      <c r="Q72" s="15">
        <v>-348.41</v>
      </c>
      <c r="R72" s="15"/>
      <c r="S72" s="15"/>
      <c r="T72" s="16"/>
      <c r="U72" s="15"/>
      <c r="V72" s="16"/>
      <c r="W72" s="15">
        <v>-46.2</v>
      </c>
      <c r="X72" s="16"/>
      <c r="Y72" s="15"/>
      <c r="Z72" s="16"/>
      <c r="AA72" s="15">
        <v>-20.69</v>
      </c>
      <c r="AB72" s="15">
        <v>-113</v>
      </c>
      <c r="AC72" s="15"/>
      <c r="AD72" s="15"/>
      <c r="AE72" s="15"/>
      <c r="AF72" s="15"/>
      <c r="AG72" s="15">
        <v>-494.61</v>
      </c>
      <c r="AH72" s="15"/>
      <c r="AI72" s="15"/>
      <c r="AJ72" s="15"/>
      <c r="AK72" s="15">
        <v>-590.32000000000005</v>
      </c>
      <c r="AL72" s="15">
        <v>-284.35000000000002</v>
      </c>
      <c r="AM72" s="15">
        <f>SUM(AG72,AB72,AA72,W72,Q72,M72)</f>
        <v>-4903.72</v>
      </c>
      <c r="AN72" s="14">
        <v>682.8</v>
      </c>
    </row>
    <row r="73" spans="1:40" ht="16.5" customHeight="1">
      <c r="A73" s="6">
        <v>248</v>
      </c>
      <c r="B73" s="7" t="s">
        <v>127</v>
      </c>
      <c r="C73" s="1" t="s">
        <v>42</v>
      </c>
      <c r="D73" s="2" t="s">
        <v>141</v>
      </c>
      <c r="E73" s="14">
        <f>(1123.64+T73)</f>
        <v>1774.17</v>
      </c>
      <c r="F73" s="14">
        <v>177.42</v>
      </c>
      <c r="G73" s="14"/>
      <c r="H73" s="14"/>
      <c r="I73" s="14"/>
      <c r="J73" s="14">
        <v>600</v>
      </c>
      <c r="K73" s="14"/>
      <c r="L73" s="14"/>
      <c r="M73" s="15"/>
      <c r="N73" s="16"/>
      <c r="O73" s="15"/>
      <c r="P73" s="15"/>
      <c r="Q73" s="15"/>
      <c r="R73" s="15"/>
      <c r="S73" s="15"/>
      <c r="T73" s="16">
        <v>650.53</v>
      </c>
      <c r="U73" s="15"/>
      <c r="V73" s="16"/>
      <c r="W73" s="15">
        <v>-30.8</v>
      </c>
      <c r="X73" s="16"/>
      <c r="Y73" s="15"/>
      <c r="Z73" s="16"/>
      <c r="AA73" s="15"/>
      <c r="AB73" s="15"/>
      <c r="AC73" s="15"/>
      <c r="AD73" s="15">
        <v>-488.6</v>
      </c>
      <c r="AE73" s="15"/>
      <c r="AF73" s="15">
        <v>-299.97000000000003</v>
      </c>
      <c r="AG73" s="15"/>
      <c r="AH73" s="15"/>
      <c r="AI73" s="15"/>
      <c r="AJ73" s="15"/>
      <c r="AK73" s="15">
        <v>-175.64</v>
      </c>
      <c r="AL73" s="15"/>
      <c r="AM73" s="15">
        <f>SUM(AF73,AD73,W73)</f>
        <v>-819.37</v>
      </c>
      <c r="AN73" s="14">
        <v>1556.58</v>
      </c>
    </row>
    <row r="74" spans="1:40" ht="16.5" customHeight="1">
      <c r="A74" s="6">
        <v>191</v>
      </c>
      <c r="B74" s="7" t="s">
        <v>128</v>
      </c>
      <c r="C74" s="1" t="s">
        <v>70</v>
      </c>
      <c r="D74" s="2" t="s">
        <v>141</v>
      </c>
      <c r="E74" s="14">
        <v>4709.25</v>
      </c>
      <c r="F74" s="14">
        <v>1036.04</v>
      </c>
      <c r="G74" s="14"/>
      <c r="H74" s="14"/>
      <c r="I74" s="14"/>
      <c r="J74" s="14">
        <v>600</v>
      </c>
      <c r="K74" s="14"/>
      <c r="L74" s="14"/>
      <c r="M74" s="15"/>
      <c r="N74" s="16"/>
      <c r="O74" s="15"/>
      <c r="P74" s="15"/>
      <c r="Q74" s="15"/>
      <c r="R74" s="15"/>
      <c r="S74" s="15"/>
      <c r="T74" s="16"/>
      <c r="U74" s="15"/>
      <c r="V74" s="16"/>
      <c r="W74" s="15">
        <v>-46.2</v>
      </c>
      <c r="X74" s="16"/>
      <c r="Y74" s="15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-631.98</v>
      </c>
      <c r="AL74" s="15">
        <v>-536.79999999999995</v>
      </c>
      <c r="AM74" s="15">
        <f>SUM(W74)</f>
        <v>-46.2</v>
      </c>
      <c r="AN74" s="14">
        <v>5130.3100000000004</v>
      </c>
    </row>
    <row r="75" spans="1:40" ht="16.5" customHeight="1">
      <c r="A75" s="6">
        <v>46</v>
      </c>
      <c r="B75" s="7" t="s">
        <v>129</v>
      </c>
      <c r="C75" s="1" t="s">
        <v>63</v>
      </c>
      <c r="D75" s="2" t="s">
        <v>141</v>
      </c>
      <c r="E75" s="14">
        <v>47.43</v>
      </c>
      <c r="F75" s="14">
        <v>36.049999999999997</v>
      </c>
      <c r="G75" s="14">
        <v>2567.4299999999998</v>
      </c>
      <c r="H75" s="14">
        <v>855.81</v>
      </c>
      <c r="I75" s="14"/>
      <c r="J75" s="14">
        <v>600</v>
      </c>
      <c r="K75" s="14"/>
      <c r="L75" s="14"/>
      <c r="M75" s="15">
        <v>-2944.49</v>
      </c>
      <c r="N75" s="16"/>
      <c r="O75" s="15"/>
      <c r="P75" s="15"/>
      <c r="Q75" s="15"/>
      <c r="R75" s="15"/>
      <c r="S75" s="15"/>
      <c r="T75" s="16"/>
      <c r="U75" s="15"/>
      <c r="V75" s="16"/>
      <c r="W75" s="15">
        <v>-30.8</v>
      </c>
      <c r="X75" s="16"/>
      <c r="Y75" s="15"/>
      <c r="Z75" s="16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>
        <v>-385.73</v>
      </c>
      <c r="AL75" s="15">
        <v>-102.2</v>
      </c>
      <c r="AM75" s="15">
        <f>SUM(W75,M75)</f>
        <v>-2975.29</v>
      </c>
      <c r="AN75" s="14">
        <v>643.5</v>
      </c>
    </row>
    <row r="76" spans="1:40" ht="16.5" customHeight="1">
      <c r="A76" s="6">
        <v>114</v>
      </c>
      <c r="B76" s="7" t="s">
        <v>130</v>
      </c>
      <c r="C76" s="1" t="s">
        <v>95</v>
      </c>
      <c r="D76" s="2" t="s">
        <v>141</v>
      </c>
      <c r="E76" s="14">
        <v>2358.14</v>
      </c>
      <c r="F76" s="14">
        <v>1320.56</v>
      </c>
      <c r="G76" s="14">
        <f>(249.49+N76)</f>
        <v>324.41000000000003</v>
      </c>
      <c r="H76" s="14">
        <v>83.16</v>
      </c>
      <c r="I76" s="14"/>
      <c r="J76" s="14">
        <v>600</v>
      </c>
      <c r="K76" s="14"/>
      <c r="L76" s="14"/>
      <c r="M76" s="15">
        <v>-257.73</v>
      </c>
      <c r="N76" s="16">
        <v>74.92</v>
      </c>
      <c r="O76" s="15">
        <v>-2.36</v>
      </c>
      <c r="P76" s="15">
        <v>-23.58</v>
      </c>
      <c r="Q76" s="15"/>
      <c r="R76" s="15"/>
      <c r="S76" s="15"/>
      <c r="T76" s="16"/>
      <c r="U76" s="15"/>
      <c r="V76" s="16"/>
      <c r="W76" s="15">
        <v>-15.4</v>
      </c>
      <c r="X76" s="16"/>
      <c r="Y76" s="15"/>
      <c r="Z76" s="16"/>
      <c r="AA76" s="15">
        <v>-151.77000000000001</v>
      </c>
      <c r="AB76" s="15">
        <v>-266.08999999999997</v>
      </c>
      <c r="AC76" s="15"/>
      <c r="AD76" s="15"/>
      <c r="AE76" s="15">
        <v>-433.75</v>
      </c>
      <c r="AF76" s="15"/>
      <c r="AG76" s="15">
        <v>-74.92</v>
      </c>
      <c r="AH76" s="15"/>
      <c r="AI76" s="15"/>
      <c r="AJ76" s="15"/>
      <c r="AK76" s="15">
        <v>-441.24</v>
      </c>
      <c r="AL76" s="15">
        <v>-136.31</v>
      </c>
      <c r="AM76" s="15">
        <f>SUM(AG76,AE76,AB76,AA76,W76,P76,O76,M76)</f>
        <v>-1225.5999999999999</v>
      </c>
      <c r="AN76" s="14">
        <v>2883.12</v>
      </c>
    </row>
    <row r="77" spans="1:40" ht="16.5" customHeight="1">
      <c r="A77" s="6">
        <v>126</v>
      </c>
      <c r="B77" s="7" t="s">
        <v>131</v>
      </c>
      <c r="C77" s="1" t="s">
        <v>89</v>
      </c>
      <c r="D77" s="2" t="s">
        <v>141</v>
      </c>
      <c r="E77" s="14">
        <v>197.46</v>
      </c>
      <c r="F77" s="14">
        <v>106.63</v>
      </c>
      <c r="G77" s="14">
        <f>(11583.02+N77)</f>
        <v>13771.130000000001</v>
      </c>
      <c r="H77" s="14">
        <v>3861.01</v>
      </c>
      <c r="I77" s="14"/>
      <c r="J77" s="14">
        <v>600</v>
      </c>
      <c r="K77" s="14">
        <v>55.36</v>
      </c>
      <c r="L77" s="14"/>
      <c r="M77" s="15">
        <v>-9464.6200000000008</v>
      </c>
      <c r="N77" s="16">
        <v>2188.11</v>
      </c>
      <c r="O77" s="15"/>
      <c r="P77" s="15"/>
      <c r="Q77" s="15">
        <v>-1062.8800000000001</v>
      </c>
      <c r="R77" s="15"/>
      <c r="S77" s="15"/>
      <c r="T77" s="16"/>
      <c r="U77" s="15"/>
      <c r="V77" s="16"/>
      <c r="W77" s="15">
        <v>-15.4</v>
      </c>
      <c r="X77" s="16"/>
      <c r="Y77" s="15"/>
      <c r="Z77" s="16"/>
      <c r="AA77" s="15"/>
      <c r="AB77" s="15">
        <v>-308.69</v>
      </c>
      <c r="AC77" s="15"/>
      <c r="AD77" s="15">
        <v>-604.71</v>
      </c>
      <c r="AE77" s="15"/>
      <c r="AF77" s="15"/>
      <c r="AG77" s="15">
        <v>-2188.11</v>
      </c>
      <c r="AH77" s="15"/>
      <c r="AI77" s="15"/>
      <c r="AJ77" s="15"/>
      <c r="AK77" s="15">
        <v>-642.33000000000004</v>
      </c>
      <c r="AL77" s="15">
        <v>-3148.97</v>
      </c>
      <c r="AM77" s="15">
        <f>SUM(AG77,AD77,AB77,W77,Q77,M77)</f>
        <v>-13644.410000000002</v>
      </c>
      <c r="AN77" s="14">
        <v>1155.8800000000001</v>
      </c>
    </row>
    <row r="78" spans="1:40" ht="16.5" customHeight="1">
      <c r="A78" s="6">
        <v>185</v>
      </c>
      <c r="B78" s="7" t="s">
        <v>132</v>
      </c>
      <c r="C78" s="1" t="s">
        <v>49</v>
      </c>
      <c r="D78" s="2" t="s">
        <v>141</v>
      </c>
      <c r="E78" s="14">
        <v>2380.11</v>
      </c>
      <c r="F78" s="14">
        <v>856.84</v>
      </c>
      <c r="G78" s="14"/>
      <c r="H78" s="14"/>
      <c r="I78" s="14"/>
      <c r="J78" s="14">
        <v>600</v>
      </c>
      <c r="K78" s="14">
        <v>855.68</v>
      </c>
      <c r="L78" s="14"/>
      <c r="M78" s="15"/>
      <c r="N78" s="16"/>
      <c r="O78" s="15">
        <v>-2.38</v>
      </c>
      <c r="P78" s="15"/>
      <c r="Q78" s="15"/>
      <c r="R78" s="15">
        <v>-967.86</v>
      </c>
      <c r="S78" s="15"/>
      <c r="T78" s="16"/>
      <c r="U78" s="15"/>
      <c r="V78" s="16"/>
      <c r="W78" s="15">
        <v>-61.6</v>
      </c>
      <c r="X78" s="16"/>
      <c r="Y78" s="15"/>
      <c r="Z78" s="16"/>
      <c r="AA78" s="15"/>
      <c r="AB78" s="15">
        <v>-505.72</v>
      </c>
      <c r="AC78" s="15"/>
      <c r="AD78" s="15">
        <v>-364.27</v>
      </c>
      <c r="AE78" s="15"/>
      <c r="AF78" s="15"/>
      <c r="AG78" s="15"/>
      <c r="AH78" s="15"/>
      <c r="AI78" s="15"/>
      <c r="AJ78" s="15">
        <v>-227.51</v>
      </c>
      <c r="AK78" s="15">
        <v>-450.18</v>
      </c>
      <c r="AL78" s="15">
        <v>-57.79</v>
      </c>
      <c r="AM78" s="15">
        <f>SUM(AJ78,AD78,AB78,W78,R78,O78)</f>
        <v>-2129.34</v>
      </c>
      <c r="AN78" s="14">
        <v>2055.3200000000002</v>
      </c>
    </row>
    <row r="79" spans="1:40" ht="16.5" customHeight="1">
      <c r="A79" s="6">
        <v>178</v>
      </c>
      <c r="B79" s="7" t="s">
        <v>133</v>
      </c>
      <c r="C79" s="1" t="s">
        <v>38</v>
      </c>
      <c r="D79" s="2" t="s">
        <v>141</v>
      </c>
      <c r="E79" s="14">
        <v>2499.12</v>
      </c>
      <c r="F79" s="14">
        <v>1049.6300000000001</v>
      </c>
      <c r="G79" s="14"/>
      <c r="H79" s="14"/>
      <c r="I79" s="14"/>
      <c r="J79" s="14">
        <v>600</v>
      </c>
      <c r="K79" s="14">
        <v>388.41</v>
      </c>
      <c r="L79" s="14">
        <v>765.05</v>
      </c>
      <c r="M79" s="15"/>
      <c r="N79" s="16"/>
      <c r="O79" s="15">
        <v>-2.5</v>
      </c>
      <c r="P79" s="15"/>
      <c r="Q79" s="15">
        <v>-1285.52</v>
      </c>
      <c r="R79" s="15"/>
      <c r="S79" s="15"/>
      <c r="T79" s="16"/>
      <c r="U79" s="15"/>
      <c r="V79" s="16"/>
      <c r="W79" s="15">
        <v>-62.14</v>
      </c>
      <c r="X79" s="16"/>
      <c r="Y79" s="15"/>
      <c r="Z79" s="16"/>
      <c r="AA79" s="15"/>
      <c r="AB79" s="15"/>
      <c r="AC79" s="15">
        <v>-193.82</v>
      </c>
      <c r="AD79" s="15"/>
      <c r="AE79" s="15"/>
      <c r="AF79" s="15"/>
      <c r="AG79" s="15"/>
      <c r="AH79" s="15"/>
      <c r="AI79" s="15"/>
      <c r="AJ79" s="15"/>
      <c r="AK79" s="15">
        <v>-517.24</v>
      </c>
      <c r="AL79" s="15">
        <v>-305.49</v>
      </c>
      <c r="AM79" s="15">
        <f>SUM(AC79,W79,Q79,O79)</f>
        <v>-1543.98</v>
      </c>
      <c r="AN79" s="14">
        <v>2935.5</v>
      </c>
    </row>
    <row r="80" spans="1:40" ht="16.5" customHeight="1">
      <c r="A80" s="6">
        <v>175</v>
      </c>
      <c r="B80" s="7" t="s">
        <v>134</v>
      </c>
      <c r="C80" s="1" t="s">
        <v>38</v>
      </c>
      <c r="D80" s="2" t="s">
        <v>141</v>
      </c>
      <c r="E80" s="14">
        <v>2499.12</v>
      </c>
      <c r="F80" s="14">
        <v>1099.6099999999999</v>
      </c>
      <c r="G80" s="14"/>
      <c r="H80" s="14"/>
      <c r="I80" s="14"/>
      <c r="J80" s="14">
        <v>600</v>
      </c>
      <c r="K80" s="14">
        <v>535</v>
      </c>
      <c r="L80" s="14"/>
      <c r="M80" s="15"/>
      <c r="N80" s="16"/>
      <c r="O80" s="15">
        <v>-2.5</v>
      </c>
      <c r="P80" s="15">
        <v>-24.99</v>
      </c>
      <c r="Q80" s="15">
        <v>-111.89</v>
      </c>
      <c r="R80" s="15"/>
      <c r="S80" s="15"/>
      <c r="T80" s="16"/>
      <c r="U80" s="15"/>
      <c r="V80" s="16"/>
      <c r="W80" s="15">
        <v>-20.98</v>
      </c>
      <c r="X80" s="16"/>
      <c r="Y80" s="15"/>
      <c r="Z80" s="16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>
        <v>-454.71</v>
      </c>
      <c r="AL80" s="15">
        <v>-197.05</v>
      </c>
      <c r="AM80" s="15">
        <f>SUM(W80,Q80,P80,O80)</f>
        <v>-160.36000000000001</v>
      </c>
      <c r="AN80" s="14">
        <v>3921.61</v>
      </c>
    </row>
    <row r="81" spans="1:40" ht="16.5" customHeight="1">
      <c r="A81" s="6">
        <v>0</v>
      </c>
      <c r="B81" s="7" t="s">
        <v>135</v>
      </c>
      <c r="C81" s="1" t="s">
        <v>46</v>
      </c>
      <c r="D81" s="2" t="s">
        <v>141</v>
      </c>
      <c r="E81" s="14">
        <v>3324.18</v>
      </c>
      <c r="F81" s="14"/>
      <c r="G81" s="14"/>
      <c r="H81" s="14"/>
      <c r="I81" s="14"/>
      <c r="J81" s="14">
        <v>600</v>
      </c>
      <c r="K81" s="14"/>
      <c r="L81" s="14"/>
      <c r="M81" s="15"/>
      <c r="N81" s="16"/>
      <c r="O81" s="15"/>
      <c r="P81" s="15"/>
      <c r="Q81" s="15"/>
      <c r="R81" s="15"/>
      <c r="S81" s="15"/>
      <c r="T81" s="16"/>
      <c r="U81" s="15"/>
      <c r="V81" s="16"/>
      <c r="W81" s="15"/>
      <c r="X81" s="16"/>
      <c r="Y81" s="15"/>
      <c r="Z81" s="16"/>
      <c r="AA81" s="15">
        <v>-39.770000000000003</v>
      </c>
      <c r="AB81" s="15">
        <v>-100</v>
      </c>
      <c r="AC81" s="15">
        <v>-346.99</v>
      </c>
      <c r="AD81" s="15"/>
      <c r="AE81" s="15"/>
      <c r="AF81" s="15"/>
      <c r="AG81" s="15"/>
      <c r="AH81" s="15"/>
      <c r="AI81" s="15"/>
      <c r="AJ81" s="15"/>
      <c r="AK81" s="15">
        <v>-365.65</v>
      </c>
      <c r="AL81" s="15">
        <v>-88.98</v>
      </c>
      <c r="AM81" s="15">
        <f>SUM(AC81,AB81,AA81)</f>
        <v>-486.76</v>
      </c>
      <c r="AN81" s="14">
        <v>2982.79</v>
      </c>
    </row>
    <row r="82" spans="1:40" ht="16.5" customHeight="1">
      <c r="A82" s="6">
        <v>193</v>
      </c>
      <c r="B82" s="7" t="s">
        <v>136</v>
      </c>
      <c r="C82" s="1" t="s">
        <v>49</v>
      </c>
      <c r="D82" s="2" t="s">
        <v>142</v>
      </c>
      <c r="E82" s="14">
        <v>2266.77</v>
      </c>
      <c r="F82" s="14">
        <v>498.69</v>
      </c>
      <c r="G82" s="14"/>
      <c r="H82" s="14"/>
      <c r="I82" s="14"/>
      <c r="J82" s="14">
        <v>600</v>
      </c>
      <c r="K82" s="14">
        <v>506.11</v>
      </c>
      <c r="L82" s="14"/>
      <c r="M82" s="15"/>
      <c r="N82" s="16"/>
      <c r="O82" s="15"/>
      <c r="P82" s="15"/>
      <c r="Q82" s="15">
        <v>-696.82</v>
      </c>
      <c r="R82" s="15"/>
      <c r="S82" s="15"/>
      <c r="T82" s="16"/>
      <c r="U82" s="15"/>
      <c r="V82" s="16"/>
      <c r="W82" s="15"/>
      <c r="X82" s="16"/>
      <c r="Y82" s="15"/>
      <c r="Z82" s="16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>
        <v>-359.87</v>
      </c>
      <c r="AL82" s="15">
        <v>-81.96</v>
      </c>
      <c r="AM82" s="15">
        <f>SUM(Q82)</f>
        <v>-696.82</v>
      </c>
      <c r="AN82" s="14">
        <v>2732.92</v>
      </c>
    </row>
    <row r="83" spans="1:40" ht="16.5" customHeight="1">
      <c r="A83" s="6">
        <v>110</v>
      </c>
      <c r="B83" s="7" t="s">
        <v>137</v>
      </c>
      <c r="C83" s="1" t="s">
        <v>49</v>
      </c>
      <c r="D83" s="2" t="s">
        <v>141</v>
      </c>
      <c r="E83" s="14">
        <v>3053.76</v>
      </c>
      <c r="F83" s="14">
        <v>1832.26</v>
      </c>
      <c r="G83" s="14"/>
      <c r="H83" s="14"/>
      <c r="I83" s="14"/>
      <c r="J83" s="14">
        <v>600</v>
      </c>
      <c r="K83" s="14">
        <v>855</v>
      </c>
      <c r="L83" s="14"/>
      <c r="M83" s="15"/>
      <c r="N83" s="16"/>
      <c r="O83" s="15"/>
      <c r="P83" s="15"/>
      <c r="Q83" s="15">
        <v>-588.70000000000005</v>
      </c>
      <c r="R83" s="15"/>
      <c r="S83" s="15"/>
      <c r="T83" s="16"/>
      <c r="U83" s="15"/>
      <c r="V83" s="16"/>
      <c r="W83" s="15"/>
      <c r="X83" s="16"/>
      <c r="Y83" s="15"/>
      <c r="Z83" s="16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-631.51</v>
      </c>
      <c r="AL83" s="15">
        <v>-483.62</v>
      </c>
      <c r="AM83" s="15">
        <f>SUM(Q83)</f>
        <v>-588.70000000000005</v>
      </c>
      <c r="AN83" s="14">
        <v>4637.1899999999996</v>
      </c>
    </row>
    <row r="84" spans="1:40" ht="16.5" customHeight="1">
      <c r="A84" s="6">
        <v>264</v>
      </c>
      <c r="B84" s="7" t="s">
        <v>138</v>
      </c>
      <c r="C84" s="1" t="s">
        <v>79</v>
      </c>
      <c r="D84" s="2" t="s">
        <v>141</v>
      </c>
      <c r="E84" s="14">
        <v>1055.29</v>
      </c>
      <c r="F84" s="14">
        <v>21.11</v>
      </c>
      <c r="G84" s="14"/>
      <c r="H84" s="14"/>
      <c r="I84" s="14">
        <f>(21.11+V84)</f>
        <v>28.45</v>
      </c>
      <c r="J84" s="14">
        <v>600</v>
      </c>
      <c r="K84" s="14"/>
      <c r="L84" s="14"/>
      <c r="M84" s="15"/>
      <c r="N84" s="16"/>
      <c r="O84" s="15">
        <v>-1.06</v>
      </c>
      <c r="P84" s="15"/>
      <c r="Q84" s="15"/>
      <c r="R84" s="15"/>
      <c r="S84" s="15"/>
      <c r="T84" s="16"/>
      <c r="U84" s="15"/>
      <c r="V84" s="16">
        <v>7.34</v>
      </c>
      <c r="W84" s="15"/>
      <c r="X84" s="16"/>
      <c r="Y84" s="15"/>
      <c r="Z84" s="16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>
        <v>-88.38</v>
      </c>
      <c r="AL84" s="15"/>
      <c r="AM84" s="15">
        <f>SUM(O84)</f>
        <v>-1.06</v>
      </c>
      <c r="AN84" s="14">
        <v>1615.41</v>
      </c>
    </row>
    <row r="85" spans="1:40" ht="16.5" customHeight="1">
      <c r="A85" s="6">
        <v>261</v>
      </c>
      <c r="B85" s="7" t="s">
        <v>139</v>
      </c>
      <c r="C85" s="1" t="s">
        <v>46</v>
      </c>
      <c r="D85" s="2" t="s">
        <v>141</v>
      </c>
      <c r="E85" s="14">
        <v>110.81</v>
      </c>
      <c r="F85" s="14">
        <v>4.43</v>
      </c>
      <c r="G85" s="14">
        <v>3457.15</v>
      </c>
      <c r="H85" s="14">
        <v>1152.3800000000001</v>
      </c>
      <c r="I85" s="14"/>
      <c r="J85" s="14">
        <v>600</v>
      </c>
      <c r="K85" s="14"/>
      <c r="L85" s="14"/>
      <c r="M85" s="15">
        <v>-3815.56</v>
      </c>
      <c r="N85" s="16"/>
      <c r="O85" s="15"/>
      <c r="P85" s="15"/>
      <c r="Q85" s="15"/>
      <c r="R85" s="15"/>
      <c r="S85" s="15"/>
      <c r="T85" s="16"/>
      <c r="U85" s="15"/>
      <c r="V85" s="16"/>
      <c r="W85" s="15"/>
      <c r="X85" s="16"/>
      <c r="Y85" s="15"/>
      <c r="Z85" s="16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-519.72</v>
      </c>
      <c r="AL85" s="15">
        <v>-286.93</v>
      </c>
      <c r="AM85" s="15">
        <f>SUM(M85)</f>
        <v>-3815.56</v>
      </c>
      <c r="AN85" s="14">
        <v>702.56</v>
      </c>
    </row>
    <row r="86" spans="1:40" ht="16.5" customHeight="1">
      <c r="D86" s="1"/>
      <c r="E86" s="17" t="s">
        <v>151</v>
      </c>
      <c r="F86" s="17" t="s">
        <v>151</v>
      </c>
      <c r="G86" s="17" t="s">
        <v>151</v>
      </c>
      <c r="H86" s="17" t="s">
        <v>151</v>
      </c>
      <c r="I86" s="17" t="s">
        <v>151</v>
      </c>
      <c r="J86" s="17" t="s">
        <v>151</v>
      </c>
      <c r="K86" s="17" t="s">
        <v>151</v>
      </c>
      <c r="L86" s="17" t="s">
        <v>151</v>
      </c>
      <c r="M86" s="15"/>
      <c r="N86" s="16"/>
      <c r="O86" s="15"/>
      <c r="P86" s="15"/>
      <c r="Q86" s="15"/>
      <c r="R86" s="15"/>
      <c r="S86" s="15"/>
      <c r="T86" s="16"/>
      <c r="U86" s="15"/>
      <c r="V86" s="16"/>
      <c r="W86" s="15"/>
      <c r="X86" s="16"/>
      <c r="Y86" s="15"/>
      <c r="Z86" s="16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>
        <f>SUM(AK2:AK85)</f>
        <v>-35445.940000000024</v>
      </c>
      <c r="AL86" s="15">
        <f>SUM(AL2:AL85)</f>
        <v>-38141.950000000004</v>
      </c>
      <c r="AM86" s="15">
        <f>SUM(AM2:AM85)</f>
        <v>-150754.38000000003</v>
      </c>
      <c r="AN86" s="14">
        <f>SUM(AN2:AN85)</f>
        <v>257303.71999999994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AM2:AM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dcterms:created xsi:type="dcterms:W3CDTF">2019-08-07T17:01:05Z</dcterms:created>
  <dcterms:modified xsi:type="dcterms:W3CDTF">2019-08-07T19:47:23Z</dcterms:modified>
</cp:coreProperties>
</file>