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Plan1" sheetId="1" r:id="rId1"/>
  </sheets>
  <calcPr calcId="124519"/>
</workbook>
</file>

<file path=xl/calcChain.xml><?xml version="1.0" encoding="utf-8"?>
<calcChain xmlns="http://schemas.openxmlformats.org/spreadsheetml/2006/main">
  <c r="AO88" i="1"/>
  <c r="AP88"/>
  <c r="AQ88"/>
  <c r="AR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AQ43"/>
  <c r="AQ42"/>
  <c r="AQ41"/>
  <c r="AQ40"/>
  <c r="AQ39"/>
  <c r="AQ37"/>
  <c r="AQ38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Q7"/>
  <c r="AQ6"/>
  <c r="AQ5"/>
  <c r="AQ4"/>
  <c r="AQ3"/>
  <c r="AQ2"/>
  <c r="G87"/>
  <c r="G83"/>
  <c r="G81"/>
  <c r="G70"/>
  <c r="G65"/>
  <c r="G61"/>
  <c r="G60"/>
  <c r="G59"/>
  <c r="G53"/>
  <c r="G42"/>
  <c r="G37"/>
  <c r="G35"/>
  <c r="G32"/>
  <c r="G30"/>
  <c r="G22"/>
  <c r="G15"/>
  <c r="G14"/>
  <c r="H65"/>
  <c r="H60"/>
  <c r="H54"/>
  <c r="G54"/>
  <c r="H42"/>
  <c r="H37"/>
  <c r="H35"/>
  <c r="H33"/>
  <c r="G33"/>
  <c r="H14"/>
  <c r="I5"/>
  <c r="I2"/>
  <c r="E54"/>
  <c r="E32"/>
  <c r="H70"/>
  <c r="H32"/>
  <c r="E71"/>
  <c r="E77"/>
  <c r="E61"/>
  <c r="E30"/>
  <c r="E10"/>
  <c r="AP87"/>
  <c r="AP83"/>
  <c r="AP81"/>
  <c r="AP70"/>
  <c r="AP65"/>
  <c r="AP61"/>
  <c r="AP60"/>
  <c r="AP59"/>
  <c r="AP54"/>
  <c r="AP53"/>
  <c r="AP42"/>
  <c r="AP37"/>
  <c r="AP35"/>
  <c r="AP33"/>
  <c r="AP32"/>
  <c r="AP30"/>
  <c r="AP22"/>
  <c r="AP15"/>
  <c r="AP14"/>
</calcChain>
</file>

<file path=xl/sharedStrings.xml><?xml version="1.0" encoding="utf-8"?>
<sst xmlns="http://schemas.openxmlformats.org/spreadsheetml/2006/main" count="311" uniqueCount="158">
  <si>
    <t>Matrícula</t>
  </si>
  <si>
    <t>Nome</t>
  </si>
  <si>
    <t>Cargo</t>
  </si>
  <si>
    <t>Salário</t>
  </si>
  <si>
    <t>Desc. Férias</t>
  </si>
  <si>
    <t>Dif. Férias</t>
  </si>
  <si>
    <t>Dif. Salário</t>
  </si>
  <si>
    <t>Dif. 1/3 Ab. Fe</t>
  </si>
  <si>
    <t>Dif. Ab. Pecuni</t>
  </si>
  <si>
    <t>Dif. 1/3 Ab. Pe</t>
  </si>
  <si>
    <t>Vale Transporte</t>
  </si>
  <si>
    <t>Prêmio</t>
  </si>
  <si>
    <t>Adic por Tempo Serv</t>
  </si>
  <si>
    <t>Mens. Sindical</t>
  </si>
  <si>
    <t>Unimed Mensalid</t>
  </si>
  <si>
    <t>Pensão Familiar</t>
  </si>
  <si>
    <t>P. Alim. Férias</t>
  </si>
  <si>
    <t>Faltas Jus. Dia</t>
  </si>
  <si>
    <t>DSR H. Extras</t>
  </si>
  <si>
    <t>Desc. INSS</t>
  </si>
  <si>
    <t>Desc. IRRF</t>
  </si>
  <si>
    <t>Plano Odontolog</t>
  </si>
  <si>
    <t>Férias</t>
  </si>
  <si>
    <t>Abono Pecuniário</t>
  </si>
  <si>
    <t>Desc. IRRF Feri</t>
  </si>
  <si>
    <t>1/3 Adic. Abono</t>
  </si>
  <si>
    <t>Hora Extra 100%</t>
  </si>
  <si>
    <t>Aux Educ</t>
  </si>
  <si>
    <t>Aux Alimentação</t>
  </si>
  <si>
    <t>Farmácia</t>
  </si>
  <si>
    <t>Posto de Comb</t>
  </si>
  <si>
    <t>Supermercado</t>
  </si>
  <si>
    <t>Mutua</t>
  </si>
  <si>
    <t>Banco do Brasil</t>
  </si>
  <si>
    <t>Gratif. GED</t>
  </si>
  <si>
    <t>Gratif. Função</t>
  </si>
  <si>
    <t>Desc Aux Alimen</t>
  </si>
  <si>
    <t>Prev. de Consig</t>
  </si>
  <si>
    <t>Prev. de Consig1</t>
  </si>
  <si>
    <t>Mens. Senge-PB</t>
  </si>
  <si>
    <t>Liquido</t>
  </si>
  <si>
    <t>ADALBERTO MACHADO DE ALBUQUERQUE</t>
  </si>
  <si>
    <t>Técnico Administrativo II</t>
  </si>
  <si>
    <t>ADILSON DE LUCENA COSTA</t>
  </si>
  <si>
    <t>Operador</t>
  </si>
  <si>
    <t>ADJAILSON ARAÚJO DA SILVA</t>
  </si>
  <si>
    <t>Comissionado CC3</t>
  </si>
  <si>
    <t>ADRIANO MAKEL CRUZ DE LIMA</t>
  </si>
  <si>
    <t>ALANNA ALVES BARROS CALADO</t>
  </si>
  <si>
    <t>ALEXANDRE PINTO DE SÁ</t>
  </si>
  <si>
    <t>Comissionado CC5</t>
  </si>
  <si>
    <t>ALMÉRIA VITÓRIA SARAIVA CARNIATO</t>
  </si>
  <si>
    <t>ALOISIO GOMES E SILVA JUNIOR</t>
  </si>
  <si>
    <t>Fiscal II</t>
  </si>
  <si>
    <t>ANALÚSIA ARAÚJO DINIZ</t>
  </si>
  <si>
    <t>Técnico Administrativo I</t>
  </si>
  <si>
    <t>ANTONIO CÉSAR PEREIRA MOURA</t>
  </si>
  <si>
    <t>ANTONIO DANTAS PINHEIRO NETO</t>
  </si>
  <si>
    <t>JARDON SOUZA MAIA</t>
  </si>
  <si>
    <t>Advogado</t>
  </si>
  <si>
    <t>JOSÉ ROLIM DIAS</t>
  </si>
  <si>
    <t>Engenheiro</t>
  </si>
  <si>
    <t>BENALVA PEREIRA DO NASCIMENTO</t>
  </si>
  <si>
    <t>CARLOS ALBERTO MARQUES MARTINIANO</t>
  </si>
  <si>
    <t>Comissionado CC2</t>
  </si>
  <si>
    <t>CARLOS ROBERTO BEZERRA</t>
  </si>
  <si>
    <t>Comissionado CC4</t>
  </si>
  <si>
    <t>CLEBER TAURINO DOS SANTOS</t>
  </si>
  <si>
    <t>CORJESU PAIVA DOS SANTOS</t>
  </si>
  <si>
    <t xml:space="preserve">DAMIÃO MEDEIROS DE LUCENA </t>
  </si>
  <si>
    <t>Auxiliar de Serviços Gerais II</t>
  </si>
  <si>
    <t>DAMIÃO RODRIGUES DA SILVA</t>
  </si>
  <si>
    <t>DARCIVAL DE OLIVEIRA SILVA</t>
  </si>
  <si>
    <t>EDNIZ FERREIRA BATISTA</t>
  </si>
  <si>
    <t>ELDON MACIO LACERDA DE SOUSA</t>
  </si>
  <si>
    <t>EUTICIA MARIA LUCENA RIBEIRO</t>
  </si>
  <si>
    <t>FELÍCIA ANA RAIMUNDO</t>
  </si>
  <si>
    <t>Comissionado CC1</t>
  </si>
  <si>
    <t>FELIPE GUSTAVO BORGES DA SILVA</t>
  </si>
  <si>
    <t>Comissionado CC6</t>
  </si>
  <si>
    <t>FRANCISCO EDSON SANTIAGO BRASIL</t>
  </si>
  <si>
    <t>FRANCISCO MACIO DA SILVA</t>
  </si>
  <si>
    <t>Fiscal I</t>
  </si>
  <si>
    <t>GABRIELA LOPES FIÚZA DINIZ</t>
  </si>
  <si>
    <t>Telefonista</t>
  </si>
  <si>
    <t>GERALDO DE MAGELA BARROS</t>
  </si>
  <si>
    <t>GRAZIELLE CAROLINE UCHÔA PINHEIRO DA CUNHA</t>
  </si>
  <si>
    <t>GUILHERME AUGUSTO BARROCA GOMES</t>
  </si>
  <si>
    <t>HILTON JOSÉ DE SALLES CARNEIRO</t>
  </si>
  <si>
    <t>IBIRENALDO MARQUES FREIRE</t>
  </si>
  <si>
    <t>ISAAC SANTOS DO NASCIMENTO</t>
  </si>
  <si>
    <t>ÍTALO VINICIUS WANDERLEY DA SILVA</t>
  </si>
  <si>
    <t>JOÃO CARLOS GOMES DE MENDONÇA</t>
  </si>
  <si>
    <t>JOÃO GOMES DA FONSECA</t>
  </si>
  <si>
    <t>Escriturario III</t>
  </si>
  <si>
    <t>JOILDO CÉSAR RODRIGUES DE LIMA</t>
  </si>
  <si>
    <t>JOSÉ EMIDIO DA SILVA AMORIM</t>
  </si>
  <si>
    <t>JOSEMAR SOUZA DO NASCIMENTO</t>
  </si>
  <si>
    <t>JOSIMAR DE CASTRO BARRETO SOBRINHO</t>
  </si>
  <si>
    <t>JOVELINO FELIPE MARTINS</t>
  </si>
  <si>
    <t>Motorista</t>
  </si>
  <si>
    <t>JUAN EBANO SOARES ALENCAR</t>
  </si>
  <si>
    <t>JUELY DA NÓBREGA MONTEIRO</t>
  </si>
  <si>
    <t>LUCAS ALMEIDA SILVA</t>
  </si>
  <si>
    <t>LUCIANO BEZERRA DOS SANTOS</t>
  </si>
  <si>
    <t>LUCIENE DA SILVA MOREIRA</t>
  </si>
  <si>
    <t>LUIZ EDUARDO MADRUGA FERREIRA LIMA</t>
  </si>
  <si>
    <t>MANOEL ALVES DE OLIVEIRA</t>
  </si>
  <si>
    <t>MARCO AURÉLIO DE SOUZA TOLEDO</t>
  </si>
  <si>
    <t>MARCONE OLIVEIRA DE SOUZA</t>
  </si>
  <si>
    <t>MARCOS BELO DE SOUZA</t>
  </si>
  <si>
    <t>MARIA ELISABETE VILA NOVA</t>
  </si>
  <si>
    <t>Contador</t>
  </si>
  <si>
    <t>MARIA INÊZ DAMASCENO MAFRA CAJÚ</t>
  </si>
  <si>
    <t>MARIA JOSÉ ALMEIDA DA SILVA</t>
  </si>
  <si>
    <t>MARIA NUNES DA SILVA</t>
  </si>
  <si>
    <t>MARIA ODACI SILVA DE MELO</t>
  </si>
  <si>
    <t>MARIA SINEIDE LACERDA DE CALDAS</t>
  </si>
  <si>
    <t>MATILDE CRISTINA DE LIMA COELHO SÁTIRO</t>
  </si>
  <si>
    <t>MAVINA DUTRA DO NASCIMENTO</t>
  </si>
  <si>
    <t>MAX MACIEL MARINHO</t>
  </si>
  <si>
    <t>MIKAELA FERNANDES DE SOUZA GOMES</t>
  </si>
  <si>
    <t>NATHAN TARGINO MOREIRA RODRIGUES</t>
  </si>
  <si>
    <t>Tecnologo Diversas Modalidades</t>
  </si>
  <si>
    <t>OSMAR DE MORAIS BARBOZA</t>
  </si>
  <si>
    <t>PAULO LAÉRCIO VIEIRA JUNIOR</t>
  </si>
  <si>
    <t>PEDRO FERREIRA DA SILVA</t>
  </si>
  <si>
    <t>RAIMUNDO NONATO LOPES DE SOUSA</t>
  </si>
  <si>
    <t>RENATA MARIA ALVES CAVALCANTE</t>
  </si>
  <si>
    <t>RICANDA COSTA DE ALMEIDA</t>
  </si>
  <si>
    <t>RODRIGO LUNA BRONZEADO MACHADO</t>
  </si>
  <si>
    <t>RONALDO VITÓRIO RODRIGUES</t>
  </si>
  <si>
    <t>RUTTYCHELLY DO AMARAL FERREIRA BRITO</t>
  </si>
  <si>
    <t>SERGIO QUIRINO DE ALMEIDA</t>
  </si>
  <si>
    <t>SEVERINA MARIA SANTANA DE SOUZA</t>
  </si>
  <si>
    <t>SEVERINO DOS RAMOS LOPES DA SILVA</t>
  </si>
  <si>
    <t>SÔNIA RODRIGUES PESSOA</t>
  </si>
  <si>
    <t>STÊNIO MEDEIROS VERAS</t>
  </si>
  <si>
    <t>SUZANA BARBOSA CAVALCANTE</t>
  </si>
  <si>
    <t>TACIANA DURÉ BARRETO</t>
  </si>
  <si>
    <t>TAINÁ DE FREITAS</t>
  </si>
  <si>
    <t>TATIANE PIRES CHAVES SILVA</t>
  </si>
  <si>
    <t>VALBER GALDINO BARBOSA</t>
  </si>
  <si>
    <t>VALDIR OLIVEIRA DE ARAÚJO</t>
  </si>
  <si>
    <t>VERA LÚCIA RODRIGUES DE OLIVEIRA</t>
  </si>
  <si>
    <t>VINICIUS DA COSTA MOREIRA</t>
  </si>
  <si>
    <t>Lotação</t>
  </si>
  <si>
    <t>Sede</t>
  </si>
  <si>
    <t>Campina Grande</t>
  </si>
  <si>
    <t>Souza</t>
  </si>
  <si>
    <t>Patos</t>
  </si>
  <si>
    <t>Pombal</t>
  </si>
  <si>
    <t>Itaporanga</t>
  </si>
  <si>
    <t>Guarabira</t>
  </si>
  <si>
    <t>Cajazeiras</t>
  </si>
  <si>
    <t>Outros Descontos</t>
  </si>
  <si>
    <t>1/3 Férias</t>
  </si>
  <si>
    <t>#########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</si>
</sst>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8">
    <font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5"/>
      <name val="Calibri"/>
      <family val="2"/>
      <scheme val="minor"/>
    </font>
    <font>
      <b/>
      <sz val="5"/>
      <color rgb="FF0070C0"/>
      <name val="Calibri"/>
      <family val="2"/>
      <scheme val="minor"/>
    </font>
    <font>
      <sz val="5"/>
      <color rgb="FF0070C0"/>
      <name val="Calibri"/>
      <family val="2"/>
      <scheme val="minor"/>
    </font>
    <font>
      <b/>
      <sz val="5"/>
      <color rgb="FFFF0000"/>
      <name val="Calibri"/>
      <family val="2"/>
      <scheme val="minor"/>
    </font>
    <font>
      <sz val="5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56"/>
  <sheetViews>
    <sheetView tabSelected="1" zoomScale="170" zoomScaleNormal="170" workbookViewId="0">
      <pane ySplit="1" topLeftCell="A2" activePane="bottomLeft" state="frozen"/>
      <selection activeCell="D1" sqref="D1"/>
      <selection pane="bottomLeft" activeCell="AR88" sqref="AR88"/>
    </sheetView>
  </sheetViews>
  <sheetFormatPr defaultRowHeight="8.25"/>
  <cols>
    <col min="1" max="1" width="5.140625" style="4" customWidth="1"/>
    <col min="2" max="2" width="20.140625" style="7" customWidth="1"/>
    <col min="3" max="3" width="9.140625" style="1"/>
    <col min="4" max="4" width="7.5703125" style="2" customWidth="1"/>
    <col min="5" max="13" width="6.140625" style="14" customWidth="1"/>
    <col min="14" max="14" width="6.140625" style="15" hidden="1" customWidth="1"/>
    <col min="15" max="19" width="6.140625" style="14" hidden="1" customWidth="1"/>
    <col min="20" max="20" width="6.140625" style="15" hidden="1" customWidth="1"/>
    <col min="21" max="21" width="6.140625" style="14" hidden="1" customWidth="1"/>
    <col min="22" max="25" width="6.140625" style="15" hidden="1" customWidth="1"/>
    <col min="26" max="27" width="6.140625" style="14" hidden="1" customWidth="1"/>
    <col min="28" max="28" width="6.140625" style="15" hidden="1" customWidth="1"/>
    <col min="29" max="29" width="6.140625" style="14" hidden="1" customWidth="1"/>
    <col min="30" max="30" width="6.140625" style="15" hidden="1" customWidth="1"/>
    <col min="31" max="31" width="6.140625" style="14" hidden="1" customWidth="1"/>
    <col min="32" max="38" width="6.140625" style="15" hidden="1" customWidth="1"/>
    <col min="39" max="39" width="6.140625" style="14" hidden="1" customWidth="1"/>
    <col min="40" max="40" width="6.140625" style="15" hidden="1" customWidth="1"/>
    <col min="41" max="42" width="6.140625" style="15" customWidth="1"/>
    <col min="43" max="43" width="7.42578125" style="15" bestFit="1" customWidth="1"/>
    <col min="44" max="44" width="9.140625" style="14"/>
    <col min="45" max="16384" width="9.140625" style="7"/>
  </cols>
  <sheetData>
    <row r="1" spans="1:44" s="1" customFormat="1" ht="28.5" customHeight="1">
      <c r="A1" s="2" t="s">
        <v>0</v>
      </c>
      <c r="B1" s="2" t="s">
        <v>1</v>
      </c>
      <c r="C1" s="2" t="s">
        <v>2</v>
      </c>
      <c r="D1" s="2" t="s">
        <v>146</v>
      </c>
      <c r="E1" s="10" t="s">
        <v>3</v>
      </c>
      <c r="F1" s="10" t="s">
        <v>12</v>
      </c>
      <c r="G1" s="10" t="s">
        <v>22</v>
      </c>
      <c r="H1" s="10" t="s">
        <v>156</v>
      </c>
      <c r="I1" s="10" t="s">
        <v>26</v>
      </c>
      <c r="J1" s="10" t="s">
        <v>28</v>
      </c>
      <c r="K1" s="10" t="s">
        <v>34</v>
      </c>
      <c r="L1" s="10" t="s">
        <v>35</v>
      </c>
      <c r="M1" s="10" t="s">
        <v>27</v>
      </c>
      <c r="N1" s="11" t="s">
        <v>4</v>
      </c>
      <c r="O1" s="10" t="s">
        <v>5</v>
      </c>
      <c r="P1" s="10" t="s">
        <v>6</v>
      </c>
      <c r="Q1" s="10" t="s">
        <v>7</v>
      </c>
      <c r="R1" s="10" t="s">
        <v>8</v>
      </c>
      <c r="S1" s="10" t="s">
        <v>9</v>
      </c>
      <c r="T1" s="11" t="s">
        <v>10</v>
      </c>
      <c r="U1" s="10" t="s">
        <v>11</v>
      </c>
      <c r="V1" s="11" t="s">
        <v>13</v>
      </c>
      <c r="W1" s="11" t="s">
        <v>14</v>
      </c>
      <c r="X1" s="11" t="s">
        <v>15</v>
      </c>
      <c r="Y1" s="11" t="s">
        <v>16</v>
      </c>
      <c r="Z1" s="10" t="s">
        <v>17</v>
      </c>
      <c r="AA1" s="10" t="s">
        <v>18</v>
      </c>
      <c r="AB1" s="11" t="s">
        <v>21</v>
      </c>
      <c r="AC1" s="10" t="s">
        <v>23</v>
      </c>
      <c r="AD1" s="11" t="s">
        <v>24</v>
      </c>
      <c r="AE1" s="10" t="s">
        <v>25</v>
      </c>
      <c r="AF1" s="11" t="s">
        <v>29</v>
      </c>
      <c r="AG1" s="11" t="s">
        <v>30</v>
      </c>
      <c r="AH1" s="11" t="s">
        <v>31</v>
      </c>
      <c r="AI1" s="11" t="s">
        <v>32</v>
      </c>
      <c r="AJ1" s="11" t="s">
        <v>33</v>
      </c>
      <c r="AK1" s="11" t="s">
        <v>36</v>
      </c>
      <c r="AL1" s="11" t="s">
        <v>37</v>
      </c>
      <c r="AM1" s="10" t="s">
        <v>38</v>
      </c>
      <c r="AN1" s="11" t="s">
        <v>39</v>
      </c>
      <c r="AO1" s="11" t="s">
        <v>19</v>
      </c>
      <c r="AP1" s="11" t="s">
        <v>20</v>
      </c>
      <c r="AQ1" s="11" t="s">
        <v>155</v>
      </c>
      <c r="AR1" s="10" t="s">
        <v>40</v>
      </c>
    </row>
    <row r="2" spans="1:44" ht="16.5" customHeight="1">
      <c r="A2" s="3">
        <v>159</v>
      </c>
      <c r="B2" s="6" t="s">
        <v>41</v>
      </c>
      <c r="C2" s="2" t="s">
        <v>42</v>
      </c>
      <c r="D2" s="8" t="s">
        <v>147</v>
      </c>
      <c r="E2" s="12">
        <v>2624.08</v>
      </c>
      <c r="F2" s="12">
        <v>1259.56</v>
      </c>
      <c r="G2" s="12"/>
      <c r="H2" s="12"/>
      <c r="I2" s="12">
        <f>149.95+AA2</f>
        <v>178.79</v>
      </c>
      <c r="J2" s="12">
        <v>630</v>
      </c>
      <c r="K2" s="12">
        <v>835</v>
      </c>
      <c r="L2" s="12"/>
      <c r="M2" s="12"/>
      <c r="N2" s="13"/>
      <c r="O2" s="12"/>
      <c r="P2" s="12"/>
      <c r="Q2" s="12"/>
      <c r="R2" s="12"/>
      <c r="S2" s="12"/>
      <c r="T2" s="13">
        <v>-2.62</v>
      </c>
      <c r="U2" s="12"/>
      <c r="V2" s="13"/>
      <c r="W2" s="13">
        <v>-631.97</v>
      </c>
      <c r="X2" s="13"/>
      <c r="Y2" s="13"/>
      <c r="Z2" s="12"/>
      <c r="AA2" s="12">
        <v>28.84</v>
      </c>
      <c r="AB2" s="13">
        <v>-30.8</v>
      </c>
      <c r="AC2" s="12"/>
      <c r="AD2" s="13"/>
      <c r="AE2" s="12"/>
      <c r="AF2" s="13"/>
      <c r="AG2" s="13">
        <v>-115.05</v>
      </c>
      <c r="AH2" s="13"/>
      <c r="AI2" s="13"/>
      <c r="AJ2" s="13"/>
      <c r="AK2" s="13"/>
      <c r="AL2" s="13"/>
      <c r="AM2" s="12"/>
      <c r="AN2" s="13"/>
      <c r="AO2" s="13">
        <v>-538.71</v>
      </c>
      <c r="AP2" s="13">
        <v>-301.92</v>
      </c>
      <c r="AQ2" s="13">
        <f>SUM(AG2,AB2,W2,T2)</f>
        <v>-780.44</v>
      </c>
      <c r="AR2" s="12">
        <v>3906.36</v>
      </c>
    </row>
    <row r="3" spans="1:44" ht="16.5" customHeight="1">
      <c r="A3" s="3">
        <v>90</v>
      </c>
      <c r="B3" s="6" t="s">
        <v>43</v>
      </c>
      <c r="C3" s="2" t="s">
        <v>44</v>
      </c>
      <c r="D3" s="8" t="s">
        <v>147</v>
      </c>
      <c r="E3" s="12">
        <v>2893.04</v>
      </c>
      <c r="F3" s="12">
        <v>1909.41</v>
      </c>
      <c r="G3" s="12"/>
      <c r="H3" s="12"/>
      <c r="I3" s="12"/>
      <c r="J3" s="12">
        <v>630</v>
      </c>
      <c r="K3" s="12">
        <v>730.17</v>
      </c>
      <c r="L3" s="12"/>
      <c r="M3" s="12"/>
      <c r="N3" s="13"/>
      <c r="O3" s="12"/>
      <c r="P3" s="12"/>
      <c r="Q3" s="12"/>
      <c r="R3" s="12"/>
      <c r="S3" s="12"/>
      <c r="T3" s="13"/>
      <c r="U3" s="12"/>
      <c r="V3" s="13"/>
      <c r="W3" s="13">
        <v>-1094.58</v>
      </c>
      <c r="X3" s="13"/>
      <c r="Y3" s="13"/>
      <c r="Z3" s="12"/>
      <c r="AA3" s="12"/>
      <c r="AB3" s="13"/>
      <c r="AC3" s="12"/>
      <c r="AD3" s="13"/>
      <c r="AE3" s="12"/>
      <c r="AF3" s="13"/>
      <c r="AG3" s="13"/>
      <c r="AH3" s="13"/>
      <c r="AI3" s="13"/>
      <c r="AJ3" s="13"/>
      <c r="AK3" s="13"/>
      <c r="AL3" s="13"/>
      <c r="AM3" s="12"/>
      <c r="AN3" s="13"/>
      <c r="AO3" s="13">
        <v>-608.58000000000004</v>
      </c>
      <c r="AP3" s="13">
        <v>-386.46</v>
      </c>
      <c r="AQ3" s="13">
        <f>SUM(W3)</f>
        <v>-1094.58</v>
      </c>
      <c r="AR3" s="12">
        <v>4073</v>
      </c>
    </row>
    <row r="4" spans="1:44" ht="16.5" customHeight="1">
      <c r="A4" s="3">
        <v>236</v>
      </c>
      <c r="B4" s="6" t="s">
        <v>45</v>
      </c>
      <c r="C4" s="2" t="s">
        <v>46</v>
      </c>
      <c r="D4" s="8" t="s">
        <v>147</v>
      </c>
      <c r="E4" s="12">
        <v>1862.89</v>
      </c>
      <c r="F4" s="12">
        <v>260.8</v>
      </c>
      <c r="G4" s="12"/>
      <c r="H4" s="12"/>
      <c r="I4" s="12"/>
      <c r="J4" s="12">
        <v>630</v>
      </c>
      <c r="K4" s="12"/>
      <c r="L4" s="12"/>
      <c r="M4" s="12">
        <v>1045</v>
      </c>
      <c r="N4" s="13"/>
      <c r="O4" s="12"/>
      <c r="P4" s="12"/>
      <c r="Q4" s="12"/>
      <c r="R4" s="12"/>
      <c r="S4" s="12"/>
      <c r="T4" s="13">
        <v>-1.86</v>
      </c>
      <c r="U4" s="12"/>
      <c r="V4" s="13"/>
      <c r="W4" s="13">
        <v>-462.61</v>
      </c>
      <c r="X4" s="13"/>
      <c r="Y4" s="13"/>
      <c r="Z4" s="12"/>
      <c r="AA4" s="12"/>
      <c r="AB4" s="13"/>
      <c r="AC4" s="12"/>
      <c r="AD4" s="13"/>
      <c r="AE4" s="12"/>
      <c r="AF4" s="13"/>
      <c r="AG4" s="13"/>
      <c r="AH4" s="13"/>
      <c r="AI4" s="13">
        <v>-327.39</v>
      </c>
      <c r="AJ4" s="13"/>
      <c r="AK4" s="13"/>
      <c r="AL4" s="13"/>
      <c r="AM4" s="12"/>
      <c r="AN4" s="13"/>
      <c r="AO4" s="13">
        <v>-191.13</v>
      </c>
      <c r="AP4" s="13">
        <v>-2.14</v>
      </c>
      <c r="AQ4" s="13">
        <f>SUM(AI4,W4,T4)</f>
        <v>-791.86</v>
      </c>
      <c r="AR4" s="12">
        <v>2813.56</v>
      </c>
    </row>
    <row r="5" spans="1:44" ht="16.5" customHeight="1">
      <c r="A5" s="3">
        <v>251</v>
      </c>
      <c r="B5" s="6" t="s">
        <v>47</v>
      </c>
      <c r="C5" s="2" t="s">
        <v>46</v>
      </c>
      <c r="D5" s="8" t="s">
        <v>147</v>
      </c>
      <c r="E5" s="12">
        <v>1862.89</v>
      </c>
      <c r="F5" s="12">
        <v>223.55</v>
      </c>
      <c r="G5" s="12"/>
      <c r="H5" s="12"/>
      <c r="I5" s="12">
        <f>37.26+AA5</f>
        <v>44.43</v>
      </c>
      <c r="J5" s="12">
        <v>630</v>
      </c>
      <c r="K5" s="12"/>
      <c r="L5" s="12"/>
      <c r="M5" s="12">
        <v>1045</v>
      </c>
      <c r="N5" s="13"/>
      <c r="O5" s="12"/>
      <c r="P5" s="12"/>
      <c r="Q5" s="12"/>
      <c r="R5" s="12"/>
      <c r="S5" s="12"/>
      <c r="T5" s="13">
        <v>-1.86</v>
      </c>
      <c r="U5" s="12"/>
      <c r="V5" s="13"/>
      <c r="W5" s="13"/>
      <c r="X5" s="13"/>
      <c r="Y5" s="13"/>
      <c r="Z5" s="12"/>
      <c r="AA5" s="12">
        <v>7.17</v>
      </c>
      <c r="AB5" s="13"/>
      <c r="AC5" s="12"/>
      <c r="AD5" s="13"/>
      <c r="AE5" s="12"/>
      <c r="AF5" s="13"/>
      <c r="AG5" s="13"/>
      <c r="AH5" s="13"/>
      <c r="AI5" s="13"/>
      <c r="AJ5" s="13"/>
      <c r="AK5" s="13"/>
      <c r="AL5" s="13"/>
      <c r="AM5" s="12"/>
      <c r="AN5" s="13"/>
      <c r="AO5" s="13">
        <v>-191.77</v>
      </c>
      <c r="AP5" s="13">
        <v>-2.63</v>
      </c>
      <c r="AQ5" s="13">
        <f>SUM(T5)</f>
        <v>-1.86</v>
      </c>
      <c r="AR5" s="12">
        <v>3609.61</v>
      </c>
    </row>
    <row r="6" spans="1:44" ht="16.5" customHeight="1">
      <c r="A6" s="3">
        <v>249</v>
      </c>
      <c r="B6" s="6" t="s">
        <v>48</v>
      </c>
      <c r="C6" s="2" t="s">
        <v>46</v>
      </c>
      <c r="D6" s="8" t="s">
        <v>148</v>
      </c>
      <c r="E6" s="12">
        <v>1862.89</v>
      </c>
      <c r="F6" s="12">
        <v>223.55</v>
      </c>
      <c r="G6" s="12"/>
      <c r="H6" s="12"/>
      <c r="I6" s="12"/>
      <c r="J6" s="12">
        <v>630</v>
      </c>
      <c r="K6" s="12"/>
      <c r="L6" s="12"/>
      <c r="M6" s="12">
        <v>1045</v>
      </c>
      <c r="N6" s="13"/>
      <c r="O6" s="12"/>
      <c r="P6" s="12"/>
      <c r="Q6" s="12"/>
      <c r="R6" s="12"/>
      <c r="S6" s="12"/>
      <c r="T6" s="13"/>
      <c r="U6" s="12"/>
      <c r="V6" s="13"/>
      <c r="W6" s="13"/>
      <c r="X6" s="13"/>
      <c r="Y6" s="13"/>
      <c r="Z6" s="12"/>
      <c r="AA6" s="12"/>
      <c r="AB6" s="13"/>
      <c r="AC6" s="12"/>
      <c r="AD6" s="13"/>
      <c r="AE6" s="12"/>
      <c r="AF6" s="13"/>
      <c r="AG6" s="13"/>
      <c r="AH6" s="13"/>
      <c r="AI6" s="13">
        <v>-535.74</v>
      </c>
      <c r="AJ6" s="13"/>
      <c r="AK6" s="13"/>
      <c r="AL6" s="13"/>
      <c r="AM6" s="12"/>
      <c r="AN6" s="13"/>
      <c r="AO6" s="13">
        <v>-187.77</v>
      </c>
      <c r="AP6" s="13"/>
      <c r="AQ6" s="13">
        <f>SUM(AI6)</f>
        <v>-535.74</v>
      </c>
      <c r="AR6" s="12">
        <v>3037.93</v>
      </c>
    </row>
    <row r="7" spans="1:44" ht="16.5" customHeight="1">
      <c r="A7" s="3">
        <v>234</v>
      </c>
      <c r="B7" s="6" t="s">
        <v>49</v>
      </c>
      <c r="C7" s="2" t="s">
        <v>50</v>
      </c>
      <c r="D7" s="8" t="s">
        <v>149</v>
      </c>
      <c r="E7" s="12">
        <v>3490.39</v>
      </c>
      <c r="F7" s="12">
        <v>488.65</v>
      </c>
      <c r="G7" s="12"/>
      <c r="H7" s="12"/>
      <c r="I7" s="12"/>
      <c r="J7" s="12">
        <v>630</v>
      </c>
      <c r="K7" s="12"/>
      <c r="L7" s="12"/>
      <c r="M7" s="12">
        <v>2090</v>
      </c>
      <c r="N7" s="13"/>
      <c r="O7" s="12"/>
      <c r="P7" s="12"/>
      <c r="Q7" s="12"/>
      <c r="R7" s="12"/>
      <c r="S7" s="12"/>
      <c r="T7" s="13"/>
      <c r="U7" s="12"/>
      <c r="V7" s="13"/>
      <c r="W7" s="13">
        <v>-836.63</v>
      </c>
      <c r="X7" s="13"/>
      <c r="Y7" s="13"/>
      <c r="Z7" s="12"/>
      <c r="AA7" s="12"/>
      <c r="AB7" s="13"/>
      <c r="AC7" s="12"/>
      <c r="AD7" s="13"/>
      <c r="AE7" s="12"/>
      <c r="AF7" s="13"/>
      <c r="AG7" s="13"/>
      <c r="AH7" s="13"/>
      <c r="AI7" s="13"/>
      <c r="AJ7" s="13"/>
      <c r="AK7" s="13"/>
      <c r="AL7" s="13"/>
      <c r="AM7" s="12"/>
      <c r="AN7" s="13"/>
      <c r="AO7" s="13">
        <v>-437.69</v>
      </c>
      <c r="AP7" s="13">
        <v>-91.09</v>
      </c>
      <c r="AQ7" s="13">
        <f>SUM(W7)</f>
        <v>-836.63</v>
      </c>
      <c r="AR7" s="12">
        <v>5333.63</v>
      </c>
    </row>
    <row r="8" spans="1:44" ht="16.5" customHeight="1">
      <c r="A8" s="3">
        <v>230</v>
      </c>
      <c r="B8" s="6" t="s">
        <v>51</v>
      </c>
      <c r="C8" s="2" t="s">
        <v>50</v>
      </c>
      <c r="D8" s="8" t="s">
        <v>147</v>
      </c>
      <c r="E8" s="12">
        <v>3490.39</v>
      </c>
      <c r="F8" s="12">
        <v>488.65</v>
      </c>
      <c r="G8" s="12"/>
      <c r="H8" s="12"/>
      <c r="I8" s="12"/>
      <c r="J8" s="12">
        <v>630</v>
      </c>
      <c r="K8" s="12"/>
      <c r="L8" s="12"/>
      <c r="M8" s="12"/>
      <c r="N8" s="13"/>
      <c r="O8" s="12"/>
      <c r="P8" s="12"/>
      <c r="Q8" s="12"/>
      <c r="R8" s="12"/>
      <c r="S8" s="12"/>
      <c r="T8" s="13">
        <v>-3.49</v>
      </c>
      <c r="U8" s="12"/>
      <c r="V8" s="13"/>
      <c r="W8" s="13"/>
      <c r="X8" s="13"/>
      <c r="Y8" s="13"/>
      <c r="Z8" s="12"/>
      <c r="AA8" s="12"/>
      <c r="AB8" s="13"/>
      <c r="AC8" s="12"/>
      <c r="AD8" s="13"/>
      <c r="AE8" s="12"/>
      <c r="AF8" s="13"/>
      <c r="AG8" s="13"/>
      <c r="AH8" s="13"/>
      <c r="AI8" s="13"/>
      <c r="AJ8" s="13"/>
      <c r="AK8" s="13"/>
      <c r="AL8" s="13"/>
      <c r="AM8" s="12"/>
      <c r="AN8" s="13"/>
      <c r="AO8" s="13">
        <v>-437.69</v>
      </c>
      <c r="AP8" s="13">
        <v>-176.4</v>
      </c>
      <c r="AQ8" s="13">
        <f>SUM(T8)</f>
        <v>-3.49</v>
      </c>
      <c r="AR8" s="12">
        <v>3991.46</v>
      </c>
    </row>
    <row r="9" spans="1:44" ht="16.5" customHeight="1">
      <c r="A9" s="3">
        <v>151</v>
      </c>
      <c r="B9" s="6" t="s">
        <v>52</v>
      </c>
      <c r="C9" s="2" t="s">
        <v>53</v>
      </c>
      <c r="D9" s="8" t="s">
        <v>147</v>
      </c>
      <c r="E9" s="12">
        <v>2755.27</v>
      </c>
      <c r="F9" s="12">
        <v>1377.64</v>
      </c>
      <c r="G9" s="12"/>
      <c r="H9" s="12"/>
      <c r="I9" s="12"/>
      <c r="J9" s="12">
        <v>630</v>
      </c>
      <c r="K9" s="12">
        <v>855.68</v>
      </c>
      <c r="L9" s="12"/>
      <c r="M9" s="12"/>
      <c r="N9" s="13"/>
      <c r="O9" s="12"/>
      <c r="P9" s="12"/>
      <c r="Q9" s="12"/>
      <c r="R9" s="12"/>
      <c r="S9" s="12"/>
      <c r="T9" s="13"/>
      <c r="U9" s="12"/>
      <c r="V9" s="13">
        <v>-27.55</v>
      </c>
      <c r="W9" s="13"/>
      <c r="X9" s="13">
        <v>-916.78</v>
      </c>
      <c r="Y9" s="13"/>
      <c r="Z9" s="12"/>
      <c r="AA9" s="12"/>
      <c r="AB9" s="13">
        <v>-15.4</v>
      </c>
      <c r="AC9" s="12"/>
      <c r="AD9" s="13"/>
      <c r="AE9" s="12"/>
      <c r="AF9" s="13"/>
      <c r="AG9" s="13"/>
      <c r="AH9" s="13"/>
      <c r="AI9" s="13"/>
      <c r="AJ9" s="13"/>
      <c r="AK9" s="13"/>
      <c r="AL9" s="13"/>
      <c r="AM9" s="12"/>
      <c r="AN9" s="13"/>
      <c r="AO9" s="13">
        <v>-548.74</v>
      </c>
      <c r="AP9" s="13">
        <v>-145.22</v>
      </c>
      <c r="AQ9" s="13">
        <f>SUM(AB9,X9,V9)</f>
        <v>-959.7299999999999</v>
      </c>
      <c r="AR9" s="12">
        <v>3964.9</v>
      </c>
    </row>
    <row r="10" spans="1:44" ht="16.5" customHeight="1">
      <c r="A10" s="3">
        <v>101</v>
      </c>
      <c r="B10" s="6" t="s">
        <v>54</v>
      </c>
      <c r="C10" s="2" t="s">
        <v>55</v>
      </c>
      <c r="D10" s="8" t="s">
        <v>147</v>
      </c>
      <c r="E10" s="12">
        <f>1477.61+Z10</f>
        <v>2607.5500000000002</v>
      </c>
      <c r="F10" s="12">
        <v>1668.83</v>
      </c>
      <c r="G10" s="12"/>
      <c r="H10" s="12"/>
      <c r="I10" s="12"/>
      <c r="J10" s="12">
        <v>630</v>
      </c>
      <c r="K10" s="12"/>
      <c r="L10" s="12"/>
      <c r="M10" s="12"/>
      <c r="N10" s="13"/>
      <c r="O10" s="12"/>
      <c r="P10" s="12"/>
      <c r="Q10" s="12"/>
      <c r="R10" s="12"/>
      <c r="S10" s="12"/>
      <c r="T10" s="13">
        <v>-2.61</v>
      </c>
      <c r="U10" s="12"/>
      <c r="V10" s="13"/>
      <c r="W10" s="13">
        <v>-55.54</v>
      </c>
      <c r="X10" s="13"/>
      <c r="Y10" s="13"/>
      <c r="Z10" s="12">
        <v>1129.94</v>
      </c>
      <c r="AA10" s="12"/>
      <c r="AB10" s="13">
        <v>-30.8</v>
      </c>
      <c r="AC10" s="12"/>
      <c r="AD10" s="13"/>
      <c r="AE10" s="12"/>
      <c r="AF10" s="13">
        <v>-115.8</v>
      </c>
      <c r="AG10" s="13"/>
      <c r="AH10" s="13"/>
      <c r="AI10" s="13">
        <v>-683.72</v>
      </c>
      <c r="AJ10" s="13">
        <v>-240.25</v>
      </c>
      <c r="AK10" s="13">
        <v>-354.51</v>
      </c>
      <c r="AL10" s="13"/>
      <c r="AM10" s="12"/>
      <c r="AN10" s="13"/>
      <c r="AO10" s="13">
        <v>-470.4</v>
      </c>
      <c r="AP10" s="13">
        <v>-220.22</v>
      </c>
      <c r="AQ10" s="13">
        <f>SUM(AK10,AJ10,AI10,AF10,AB10,W10,T10)</f>
        <v>-1483.2299999999998</v>
      </c>
      <c r="AR10" s="12">
        <v>2732.53</v>
      </c>
    </row>
    <row r="11" spans="1:44" ht="16.5" customHeight="1">
      <c r="A11" s="3">
        <v>192</v>
      </c>
      <c r="B11" s="6" t="s">
        <v>56</v>
      </c>
      <c r="C11" s="2" t="s">
        <v>42</v>
      </c>
      <c r="D11" s="8" t="s">
        <v>147</v>
      </c>
      <c r="E11" s="12">
        <v>2380.13</v>
      </c>
      <c r="F11" s="12">
        <v>523.63</v>
      </c>
      <c r="G11" s="12"/>
      <c r="H11" s="12"/>
      <c r="I11" s="12"/>
      <c r="J11" s="12">
        <v>630</v>
      </c>
      <c r="K11" s="12">
        <v>806.11</v>
      </c>
      <c r="L11" s="12">
        <v>938.66</v>
      </c>
      <c r="M11" s="12"/>
      <c r="N11" s="13"/>
      <c r="O11" s="12"/>
      <c r="P11" s="12"/>
      <c r="Q11" s="12"/>
      <c r="R11" s="12"/>
      <c r="S11" s="12"/>
      <c r="T11" s="13"/>
      <c r="U11" s="12"/>
      <c r="V11" s="13"/>
      <c r="W11" s="13"/>
      <c r="X11" s="13"/>
      <c r="Y11" s="13"/>
      <c r="Z11" s="12"/>
      <c r="AA11" s="12"/>
      <c r="AB11" s="13"/>
      <c r="AC11" s="12"/>
      <c r="AD11" s="13"/>
      <c r="AE11" s="12"/>
      <c r="AF11" s="13"/>
      <c r="AG11" s="13"/>
      <c r="AH11" s="13"/>
      <c r="AI11" s="13"/>
      <c r="AJ11" s="13"/>
      <c r="AK11" s="13"/>
      <c r="AL11" s="13"/>
      <c r="AM11" s="12"/>
      <c r="AN11" s="13"/>
      <c r="AO11" s="13">
        <v>-511.33</v>
      </c>
      <c r="AP11" s="13">
        <v>-294.74</v>
      </c>
      <c r="AQ11" s="13">
        <f>SUM(AG11)</f>
        <v>0</v>
      </c>
      <c r="AR11" s="12">
        <v>4472.46</v>
      </c>
    </row>
    <row r="12" spans="1:44" ht="16.5" customHeight="1">
      <c r="A12" s="3">
        <v>227</v>
      </c>
      <c r="B12" s="6" t="s">
        <v>57</v>
      </c>
      <c r="C12" s="2" t="s">
        <v>42</v>
      </c>
      <c r="D12" s="8" t="s">
        <v>149</v>
      </c>
      <c r="E12" s="12">
        <v>2266.77</v>
      </c>
      <c r="F12" s="12">
        <v>362.68</v>
      </c>
      <c r="G12" s="12"/>
      <c r="H12" s="12"/>
      <c r="I12" s="12"/>
      <c r="J12" s="12">
        <v>630</v>
      </c>
      <c r="K12" s="12">
        <v>300</v>
      </c>
      <c r="L12" s="12">
        <v>401.36</v>
      </c>
      <c r="M12" s="12">
        <v>2090</v>
      </c>
      <c r="N12" s="13"/>
      <c r="O12" s="12"/>
      <c r="P12" s="12"/>
      <c r="Q12" s="12"/>
      <c r="R12" s="12"/>
      <c r="S12" s="12"/>
      <c r="T12" s="13"/>
      <c r="U12" s="12"/>
      <c r="V12" s="13">
        <v>-22.67</v>
      </c>
      <c r="W12" s="13"/>
      <c r="X12" s="13"/>
      <c r="Y12" s="13"/>
      <c r="Z12" s="12"/>
      <c r="AA12" s="12"/>
      <c r="AB12" s="13"/>
      <c r="AC12" s="12"/>
      <c r="AD12" s="13"/>
      <c r="AE12" s="12"/>
      <c r="AF12" s="13"/>
      <c r="AG12" s="13"/>
      <c r="AH12" s="13"/>
      <c r="AI12" s="13"/>
      <c r="AJ12" s="13"/>
      <c r="AK12" s="13"/>
      <c r="AL12" s="13"/>
      <c r="AM12" s="12"/>
      <c r="AN12" s="13"/>
      <c r="AO12" s="13">
        <v>-366.38</v>
      </c>
      <c r="AP12" s="13">
        <v>-36.869999999999997</v>
      </c>
      <c r="AQ12" s="13">
        <f>SUM(V12)</f>
        <v>-22.67</v>
      </c>
      <c r="AR12" s="12">
        <v>5624.89</v>
      </c>
    </row>
    <row r="13" spans="1:44" ht="16.5" customHeight="1">
      <c r="A13" s="3">
        <v>243</v>
      </c>
      <c r="B13" s="6" t="s">
        <v>58</v>
      </c>
      <c r="C13" s="2" t="s">
        <v>59</v>
      </c>
      <c r="D13" s="8" t="s">
        <v>147</v>
      </c>
      <c r="E13" s="12">
        <v>3885.89</v>
      </c>
      <c r="F13" s="12">
        <v>544.02</v>
      </c>
      <c r="G13" s="12"/>
      <c r="H13" s="12"/>
      <c r="I13" s="12"/>
      <c r="J13" s="12">
        <v>630</v>
      </c>
      <c r="K13" s="12">
        <v>1388.5</v>
      </c>
      <c r="L13" s="12">
        <v>1004.69</v>
      </c>
      <c r="M13" s="12">
        <v>3135</v>
      </c>
      <c r="N13" s="13"/>
      <c r="O13" s="12"/>
      <c r="P13" s="12"/>
      <c r="Q13" s="12"/>
      <c r="R13" s="12"/>
      <c r="S13" s="12"/>
      <c r="T13" s="13"/>
      <c r="U13" s="12"/>
      <c r="V13" s="13"/>
      <c r="W13" s="13"/>
      <c r="X13" s="13"/>
      <c r="Y13" s="13"/>
      <c r="Z13" s="12"/>
      <c r="AA13" s="12"/>
      <c r="AB13" s="13">
        <v>-30.8</v>
      </c>
      <c r="AC13" s="12"/>
      <c r="AD13" s="13"/>
      <c r="AE13" s="12"/>
      <c r="AF13" s="13"/>
      <c r="AG13" s="13"/>
      <c r="AH13" s="13"/>
      <c r="AI13" s="13"/>
      <c r="AJ13" s="13">
        <v>-1181.77</v>
      </c>
      <c r="AK13" s="13"/>
      <c r="AL13" s="13"/>
      <c r="AM13" s="12"/>
      <c r="AN13" s="13"/>
      <c r="AO13" s="13">
        <v>-642.33000000000004</v>
      </c>
      <c r="AP13" s="13">
        <v>-673.94</v>
      </c>
      <c r="AQ13" s="13">
        <f>SUM(AJ13,AB13)</f>
        <v>-1212.57</v>
      </c>
      <c r="AR13" s="12">
        <v>8059.26</v>
      </c>
    </row>
    <row r="14" spans="1:44" ht="16.5" customHeight="1">
      <c r="A14" s="3">
        <v>163</v>
      </c>
      <c r="B14" s="6" t="s">
        <v>60</v>
      </c>
      <c r="C14" s="2" t="s">
        <v>61</v>
      </c>
      <c r="D14" s="8" t="s">
        <v>154</v>
      </c>
      <c r="E14" s="12">
        <v>3530.18</v>
      </c>
      <c r="F14" s="12">
        <v>1694.49</v>
      </c>
      <c r="G14" s="12">
        <f>9192.35+AC14+AM14</f>
        <v>16972.760000000002</v>
      </c>
      <c r="H14" s="12">
        <f>3064.12+AE14</f>
        <v>4596.18</v>
      </c>
      <c r="I14" s="12"/>
      <c r="J14" s="12">
        <v>630</v>
      </c>
      <c r="K14" s="12"/>
      <c r="L14" s="12">
        <v>147.16999999999999</v>
      </c>
      <c r="M14" s="12"/>
      <c r="N14" s="13">
        <v>-10704.75</v>
      </c>
      <c r="O14" s="12"/>
      <c r="P14" s="12"/>
      <c r="Q14" s="12"/>
      <c r="R14" s="12"/>
      <c r="S14" s="12"/>
      <c r="T14" s="13"/>
      <c r="U14" s="12"/>
      <c r="V14" s="13">
        <v>-35.299999999999997</v>
      </c>
      <c r="W14" s="13">
        <v>-2528.83</v>
      </c>
      <c r="X14" s="13"/>
      <c r="Y14" s="13"/>
      <c r="Z14" s="12"/>
      <c r="AA14" s="12"/>
      <c r="AB14" s="13"/>
      <c r="AC14" s="12">
        <v>4596.17</v>
      </c>
      <c r="AD14" s="13">
        <v>-3853.38</v>
      </c>
      <c r="AE14" s="12">
        <v>1532.06</v>
      </c>
      <c r="AF14" s="13"/>
      <c r="AG14" s="13"/>
      <c r="AH14" s="13"/>
      <c r="AI14" s="13"/>
      <c r="AJ14" s="13"/>
      <c r="AK14" s="13"/>
      <c r="AL14" s="13">
        <v>-3184.24</v>
      </c>
      <c r="AM14" s="12">
        <v>3184.24</v>
      </c>
      <c r="AN14" s="13"/>
      <c r="AO14" s="13">
        <v>-642.33000000000004</v>
      </c>
      <c r="AP14" s="13">
        <f>-451.48+AD14</f>
        <v>-4304.8600000000006</v>
      </c>
      <c r="AQ14" s="13">
        <f>SUM(AL14,AD14,W14,V14,N14)</f>
        <v>-20306.5</v>
      </c>
      <c r="AR14" s="12">
        <v>6170.47</v>
      </c>
    </row>
    <row r="15" spans="1:44" ht="16.5" customHeight="1">
      <c r="A15" s="3">
        <v>95</v>
      </c>
      <c r="B15" s="6" t="s">
        <v>62</v>
      </c>
      <c r="C15" s="2" t="s">
        <v>55</v>
      </c>
      <c r="D15" s="8" t="s">
        <v>147</v>
      </c>
      <c r="E15" s="12">
        <v>86.92</v>
      </c>
      <c r="F15" s="12">
        <v>57.37</v>
      </c>
      <c r="G15" s="12">
        <f>4122.41+AM15</f>
        <v>4298.16</v>
      </c>
      <c r="H15" s="12">
        <v>1374.14</v>
      </c>
      <c r="I15" s="12"/>
      <c r="J15" s="12">
        <v>630</v>
      </c>
      <c r="K15" s="12"/>
      <c r="L15" s="12"/>
      <c r="M15" s="12"/>
      <c r="N15" s="13">
        <v>-4240.26</v>
      </c>
      <c r="O15" s="12"/>
      <c r="P15" s="12"/>
      <c r="Q15" s="12"/>
      <c r="R15" s="12"/>
      <c r="S15" s="12"/>
      <c r="T15" s="13">
        <v>-0.09</v>
      </c>
      <c r="U15" s="12"/>
      <c r="V15" s="13">
        <v>-0.87</v>
      </c>
      <c r="W15" s="13">
        <v>-120.12</v>
      </c>
      <c r="X15" s="13"/>
      <c r="Y15" s="13"/>
      <c r="Z15" s="12"/>
      <c r="AA15" s="12"/>
      <c r="AB15" s="13">
        <v>-30.8</v>
      </c>
      <c r="AC15" s="12"/>
      <c r="AD15" s="13">
        <v>-475.92</v>
      </c>
      <c r="AE15" s="12"/>
      <c r="AF15" s="13"/>
      <c r="AG15" s="13"/>
      <c r="AH15" s="13"/>
      <c r="AI15" s="13"/>
      <c r="AJ15" s="13"/>
      <c r="AK15" s="13"/>
      <c r="AL15" s="13">
        <v>-175.75</v>
      </c>
      <c r="AM15" s="12">
        <v>175.75</v>
      </c>
      <c r="AN15" s="13"/>
      <c r="AO15" s="13">
        <v>-620.49</v>
      </c>
      <c r="AP15" s="13">
        <f>AD15</f>
        <v>-475.92</v>
      </c>
      <c r="AQ15" s="13">
        <f>SUM(AL15,AD15,AB15,W15,V15,T15,N15)</f>
        <v>-5043.8100000000004</v>
      </c>
      <c r="AR15" s="12">
        <v>782.29</v>
      </c>
    </row>
    <row r="16" spans="1:44" ht="16.5" customHeight="1">
      <c r="A16" s="3">
        <v>233</v>
      </c>
      <c r="B16" s="6" t="s">
        <v>63</v>
      </c>
      <c r="C16" s="2" t="s">
        <v>64</v>
      </c>
      <c r="D16" s="8" t="s">
        <v>147</v>
      </c>
      <c r="E16" s="12">
        <v>1379.91</v>
      </c>
      <c r="F16" s="12">
        <v>193.19</v>
      </c>
      <c r="G16" s="12"/>
      <c r="H16" s="12"/>
      <c r="I16" s="12"/>
      <c r="J16" s="12">
        <v>630</v>
      </c>
      <c r="K16" s="12"/>
      <c r="L16" s="12"/>
      <c r="M16" s="12">
        <v>1045</v>
      </c>
      <c r="N16" s="13"/>
      <c r="O16" s="12"/>
      <c r="P16" s="12"/>
      <c r="Q16" s="12"/>
      <c r="R16" s="12"/>
      <c r="S16" s="12"/>
      <c r="T16" s="13">
        <v>-1.38</v>
      </c>
      <c r="U16" s="12"/>
      <c r="V16" s="13">
        <v>-13.8</v>
      </c>
      <c r="W16" s="13"/>
      <c r="X16" s="13"/>
      <c r="Y16" s="13"/>
      <c r="Z16" s="12"/>
      <c r="AA16" s="12"/>
      <c r="AB16" s="13">
        <v>-30.8</v>
      </c>
      <c r="AC16" s="12"/>
      <c r="AD16" s="13"/>
      <c r="AE16" s="12"/>
      <c r="AF16" s="13"/>
      <c r="AG16" s="13"/>
      <c r="AH16" s="13"/>
      <c r="AI16" s="13"/>
      <c r="AJ16" s="13">
        <v>-233.16</v>
      </c>
      <c r="AK16" s="13"/>
      <c r="AL16" s="13"/>
      <c r="AM16" s="12"/>
      <c r="AN16" s="13"/>
      <c r="AO16" s="13">
        <v>-125.84</v>
      </c>
      <c r="AP16" s="13"/>
      <c r="AQ16" s="13">
        <f>SUM(AJ16,AB16,V16,T16)</f>
        <v>-279.14</v>
      </c>
      <c r="AR16" s="12">
        <v>2843.12</v>
      </c>
    </row>
    <row r="17" spans="1:44" ht="16.5" customHeight="1">
      <c r="A17" s="3">
        <v>237</v>
      </c>
      <c r="B17" s="6" t="s">
        <v>65</v>
      </c>
      <c r="C17" s="2" t="s">
        <v>66</v>
      </c>
      <c r="D17" s="8" t="s">
        <v>147</v>
      </c>
      <c r="E17" s="12">
        <v>2463.1799999999998</v>
      </c>
      <c r="F17" s="12">
        <v>344.85</v>
      </c>
      <c r="G17" s="12"/>
      <c r="H17" s="12"/>
      <c r="I17" s="12"/>
      <c r="J17" s="12">
        <v>630</v>
      </c>
      <c r="K17" s="12"/>
      <c r="L17" s="12"/>
      <c r="M17" s="12"/>
      <c r="N17" s="13"/>
      <c r="O17" s="12"/>
      <c r="P17" s="12"/>
      <c r="Q17" s="12"/>
      <c r="R17" s="12"/>
      <c r="S17" s="12"/>
      <c r="T17" s="13">
        <v>-2.46</v>
      </c>
      <c r="U17" s="12"/>
      <c r="V17" s="13"/>
      <c r="W17" s="13"/>
      <c r="X17" s="13"/>
      <c r="Y17" s="13"/>
      <c r="Z17" s="12"/>
      <c r="AA17" s="12"/>
      <c r="AB17" s="13"/>
      <c r="AC17" s="12"/>
      <c r="AD17" s="13"/>
      <c r="AE17" s="12"/>
      <c r="AF17" s="13"/>
      <c r="AG17" s="13"/>
      <c r="AH17" s="13"/>
      <c r="AI17" s="13">
        <v>-565.92999999999995</v>
      </c>
      <c r="AJ17" s="13"/>
      <c r="AK17" s="13"/>
      <c r="AL17" s="13"/>
      <c r="AM17" s="12"/>
      <c r="AN17" s="13"/>
      <c r="AO17" s="13">
        <v>-252.72</v>
      </c>
      <c r="AP17" s="13">
        <v>-34.630000000000003</v>
      </c>
      <c r="AQ17" s="13">
        <f>SUM(AI17,T17)</f>
        <v>-568.39</v>
      </c>
      <c r="AR17" s="12">
        <v>2582.29</v>
      </c>
    </row>
    <row r="18" spans="1:44" ht="16.5" customHeight="1">
      <c r="A18" s="3">
        <v>169</v>
      </c>
      <c r="B18" s="6" t="s">
        <v>67</v>
      </c>
      <c r="C18" s="2" t="s">
        <v>53</v>
      </c>
      <c r="D18" s="8" t="s">
        <v>147</v>
      </c>
      <c r="E18" s="12">
        <v>2624.08</v>
      </c>
      <c r="F18" s="12">
        <v>1207.08</v>
      </c>
      <c r="G18" s="12"/>
      <c r="H18" s="12"/>
      <c r="I18" s="12"/>
      <c r="J18" s="12">
        <v>630</v>
      </c>
      <c r="K18" s="12">
        <v>855.68</v>
      </c>
      <c r="L18" s="12"/>
      <c r="M18" s="12">
        <v>1045</v>
      </c>
      <c r="N18" s="13"/>
      <c r="O18" s="12"/>
      <c r="P18" s="12"/>
      <c r="Q18" s="12"/>
      <c r="R18" s="12"/>
      <c r="S18" s="12"/>
      <c r="T18" s="13"/>
      <c r="U18" s="12"/>
      <c r="V18" s="13">
        <v>-26.24</v>
      </c>
      <c r="W18" s="13">
        <v>-120.12</v>
      </c>
      <c r="X18" s="13"/>
      <c r="Y18" s="13"/>
      <c r="Z18" s="12"/>
      <c r="AA18" s="12"/>
      <c r="AB18" s="13"/>
      <c r="AC18" s="12"/>
      <c r="AD18" s="13"/>
      <c r="AE18" s="12"/>
      <c r="AF18" s="13"/>
      <c r="AG18" s="13"/>
      <c r="AH18" s="13"/>
      <c r="AI18" s="13"/>
      <c r="AJ18" s="13">
        <v>-1347.07</v>
      </c>
      <c r="AK18" s="13"/>
      <c r="AL18" s="13"/>
      <c r="AM18" s="12"/>
      <c r="AN18" s="13"/>
      <c r="AO18" s="13">
        <v>-515.54999999999995</v>
      </c>
      <c r="AP18" s="13">
        <v>-302.41000000000003</v>
      </c>
      <c r="AQ18" s="13">
        <f>SUM(AJ18,W18,V18)</f>
        <v>-1493.43</v>
      </c>
      <c r="AR18" s="12">
        <v>4050.45</v>
      </c>
    </row>
    <row r="19" spans="1:44" ht="16.5" customHeight="1">
      <c r="A19" s="3">
        <v>155</v>
      </c>
      <c r="B19" s="6" t="s">
        <v>68</v>
      </c>
      <c r="C19" s="2" t="s">
        <v>61</v>
      </c>
      <c r="D19" s="8" t="s">
        <v>147</v>
      </c>
      <c r="E19" s="12">
        <v>9627.75</v>
      </c>
      <c r="F19" s="12">
        <v>4813.88</v>
      </c>
      <c r="G19" s="12"/>
      <c r="H19" s="12"/>
      <c r="I19" s="12"/>
      <c r="J19" s="12">
        <v>630</v>
      </c>
      <c r="K19" s="12">
        <v>300</v>
      </c>
      <c r="L19" s="12">
        <v>1004.69</v>
      </c>
      <c r="M19" s="12"/>
      <c r="N19" s="13"/>
      <c r="O19" s="12"/>
      <c r="P19" s="12"/>
      <c r="Q19" s="12"/>
      <c r="R19" s="12"/>
      <c r="S19" s="12"/>
      <c r="T19" s="13"/>
      <c r="U19" s="12"/>
      <c r="V19" s="13"/>
      <c r="W19" s="13">
        <v>-1141</v>
      </c>
      <c r="X19" s="13"/>
      <c r="Y19" s="13"/>
      <c r="Z19" s="12"/>
      <c r="AA19" s="12"/>
      <c r="AB19" s="13"/>
      <c r="AC19" s="12"/>
      <c r="AD19" s="13"/>
      <c r="AE19" s="12"/>
      <c r="AF19" s="13"/>
      <c r="AG19" s="13"/>
      <c r="AH19" s="13"/>
      <c r="AI19" s="13"/>
      <c r="AJ19" s="13"/>
      <c r="AK19" s="13"/>
      <c r="AL19" s="13"/>
      <c r="AM19" s="12"/>
      <c r="AN19" s="13"/>
      <c r="AO19" s="13">
        <v>-642.33000000000004</v>
      </c>
      <c r="AP19" s="13">
        <v>-3284.24</v>
      </c>
      <c r="AQ19" s="13">
        <f>SUM(W19)</f>
        <v>-1141</v>
      </c>
      <c r="AR19" s="12">
        <v>11308.75</v>
      </c>
    </row>
    <row r="20" spans="1:44" ht="16.5" customHeight="1">
      <c r="A20" s="3">
        <v>23</v>
      </c>
      <c r="B20" s="6" t="s">
        <v>69</v>
      </c>
      <c r="C20" s="2" t="s">
        <v>70</v>
      </c>
      <c r="D20" s="8" t="s">
        <v>150</v>
      </c>
      <c r="E20" s="12">
        <v>1494.03</v>
      </c>
      <c r="F20" s="12">
        <v>1225.0999999999999</v>
      </c>
      <c r="G20" s="12"/>
      <c r="H20" s="12"/>
      <c r="I20" s="12"/>
      <c r="J20" s="12">
        <v>630</v>
      </c>
      <c r="K20" s="12"/>
      <c r="L20" s="12"/>
      <c r="M20" s="12"/>
      <c r="N20" s="13"/>
      <c r="O20" s="12"/>
      <c r="P20" s="12"/>
      <c r="Q20" s="12"/>
      <c r="R20" s="12"/>
      <c r="S20" s="12"/>
      <c r="T20" s="13"/>
      <c r="U20" s="12"/>
      <c r="V20" s="13"/>
      <c r="W20" s="13"/>
      <c r="X20" s="13"/>
      <c r="Y20" s="13"/>
      <c r="Z20" s="12"/>
      <c r="AA20" s="12"/>
      <c r="AB20" s="13"/>
      <c r="AC20" s="12"/>
      <c r="AD20" s="13"/>
      <c r="AE20" s="12"/>
      <c r="AF20" s="13"/>
      <c r="AG20" s="13"/>
      <c r="AH20" s="13"/>
      <c r="AI20" s="13"/>
      <c r="AJ20" s="13">
        <v>-696.63</v>
      </c>
      <c r="AK20" s="13"/>
      <c r="AL20" s="13"/>
      <c r="AM20" s="12"/>
      <c r="AN20" s="13"/>
      <c r="AO20" s="13">
        <v>-244.72</v>
      </c>
      <c r="AP20" s="13">
        <v>-14.34</v>
      </c>
      <c r="AQ20" s="13">
        <f>SUM(AJ20)</f>
        <v>-696.63</v>
      </c>
      <c r="AR20" s="12">
        <v>2393.44</v>
      </c>
    </row>
    <row r="21" spans="1:44" ht="16.5" customHeight="1">
      <c r="A21" s="3">
        <v>145</v>
      </c>
      <c r="B21" s="6" t="s">
        <v>71</v>
      </c>
      <c r="C21" s="2" t="s">
        <v>70</v>
      </c>
      <c r="D21" s="8" t="s">
        <v>147</v>
      </c>
      <c r="E21" s="12">
        <v>1422.89</v>
      </c>
      <c r="F21" s="12">
        <v>739.9</v>
      </c>
      <c r="G21" s="12"/>
      <c r="H21" s="12"/>
      <c r="I21" s="12"/>
      <c r="J21" s="12">
        <v>630</v>
      </c>
      <c r="K21" s="12"/>
      <c r="L21" s="12"/>
      <c r="M21" s="12"/>
      <c r="N21" s="13"/>
      <c r="O21" s="12"/>
      <c r="P21" s="12"/>
      <c r="Q21" s="12"/>
      <c r="R21" s="12"/>
      <c r="S21" s="12"/>
      <c r="T21" s="13">
        <v>-1.42</v>
      </c>
      <c r="U21" s="12"/>
      <c r="V21" s="13"/>
      <c r="W21" s="13"/>
      <c r="X21" s="13"/>
      <c r="Y21" s="13"/>
      <c r="Z21" s="12"/>
      <c r="AA21" s="12"/>
      <c r="AB21" s="13"/>
      <c r="AC21" s="12"/>
      <c r="AD21" s="13"/>
      <c r="AE21" s="12"/>
      <c r="AF21" s="13"/>
      <c r="AG21" s="13"/>
      <c r="AH21" s="13"/>
      <c r="AI21" s="13"/>
      <c r="AJ21" s="13">
        <v>-367.9</v>
      </c>
      <c r="AK21" s="13"/>
      <c r="AL21" s="13"/>
      <c r="AM21" s="12"/>
      <c r="AN21" s="13"/>
      <c r="AO21" s="13">
        <v>-194.65</v>
      </c>
      <c r="AP21" s="13">
        <v>-4.8099999999999996</v>
      </c>
      <c r="AQ21" s="13">
        <f>SUM(AJ21,T21)</f>
        <v>-369.32</v>
      </c>
      <c r="AR21" s="12">
        <v>2224.0100000000002</v>
      </c>
    </row>
    <row r="22" spans="1:44" ht="16.5" customHeight="1">
      <c r="A22" s="3">
        <v>104</v>
      </c>
      <c r="B22" s="6" t="s">
        <v>72</v>
      </c>
      <c r="C22" s="2" t="s">
        <v>53</v>
      </c>
      <c r="D22" s="8" t="s">
        <v>147</v>
      </c>
      <c r="E22" s="12">
        <v>96.43</v>
      </c>
      <c r="F22" s="12">
        <v>59.79</v>
      </c>
      <c r="G22" s="12">
        <f>6884.28+AM22</f>
        <v>8978.0499999999993</v>
      </c>
      <c r="H22" s="12">
        <v>2294.7600000000002</v>
      </c>
      <c r="I22" s="12"/>
      <c r="J22" s="12">
        <v>630</v>
      </c>
      <c r="K22" s="12">
        <v>55.19</v>
      </c>
      <c r="L22" s="12">
        <v>25.5</v>
      </c>
      <c r="M22" s="12"/>
      <c r="N22" s="13">
        <v>-5016.84</v>
      </c>
      <c r="O22" s="12"/>
      <c r="P22" s="12"/>
      <c r="Q22" s="12"/>
      <c r="R22" s="12"/>
      <c r="S22" s="12"/>
      <c r="T22" s="13"/>
      <c r="U22" s="12"/>
      <c r="V22" s="13">
        <v>-0.96</v>
      </c>
      <c r="W22" s="13">
        <v>-2066.2199999999998</v>
      </c>
      <c r="X22" s="13"/>
      <c r="Y22" s="13"/>
      <c r="Z22" s="12"/>
      <c r="AA22" s="12"/>
      <c r="AB22" s="13"/>
      <c r="AC22" s="12"/>
      <c r="AD22" s="13">
        <v>-1426.1</v>
      </c>
      <c r="AE22" s="12"/>
      <c r="AF22" s="13"/>
      <c r="AG22" s="13"/>
      <c r="AH22" s="13"/>
      <c r="AI22" s="13"/>
      <c r="AJ22" s="13"/>
      <c r="AK22" s="13"/>
      <c r="AL22" s="13">
        <v>-2093.77</v>
      </c>
      <c r="AM22" s="12">
        <v>2093.77</v>
      </c>
      <c r="AN22" s="13"/>
      <c r="AO22" s="13">
        <v>-642.33000000000004</v>
      </c>
      <c r="AP22" s="13">
        <f>AD22</f>
        <v>-1426.1</v>
      </c>
      <c r="AQ22" s="13">
        <f>SUM(AL22,AD22,W22,V22,N22)</f>
        <v>-10603.89</v>
      </c>
      <c r="AR22" s="12">
        <v>893.5</v>
      </c>
    </row>
    <row r="23" spans="1:44" ht="16.5" customHeight="1">
      <c r="A23" s="3">
        <v>105</v>
      </c>
      <c r="B23" s="6" t="s">
        <v>73</v>
      </c>
      <c r="C23" s="2" t="s">
        <v>70</v>
      </c>
      <c r="D23" s="8" t="s">
        <v>148</v>
      </c>
      <c r="E23" s="12">
        <v>1494.03</v>
      </c>
      <c r="F23" s="12">
        <v>926.3</v>
      </c>
      <c r="G23" s="12"/>
      <c r="H23" s="12"/>
      <c r="I23" s="12"/>
      <c r="J23" s="12">
        <v>630</v>
      </c>
      <c r="K23" s="12"/>
      <c r="L23" s="12"/>
      <c r="M23" s="12"/>
      <c r="N23" s="13"/>
      <c r="O23" s="12"/>
      <c r="P23" s="12"/>
      <c r="Q23" s="12"/>
      <c r="R23" s="12"/>
      <c r="S23" s="12"/>
      <c r="T23" s="13">
        <v>-1.49</v>
      </c>
      <c r="U23" s="12"/>
      <c r="V23" s="13"/>
      <c r="W23" s="13"/>
      <c r="X23" s="13"/>
      <c r="Y23" s="13"/>
      <c r="Z23" s="12"/>
      <c r="AA23" s="12"/>
      <c r="AB23" s="13"/>
      <c r="AC23" s="12"/>
      <c r="AD23" s="13"/>
      <c r="AE23" s="12"/>
      <c r="AF23" s="13"/>
      <c r="AG23" s="13"/>
      <c r="AH23" s="13"/>
      <c r="AI23" s="13"/>
      <c r="AJ23" s="13"/>
      <c r="AK23" s="13"/>
      <c r="AL23" s="13"/>
      <c r="AM23" s="12"/>
      <c r="AN23" s="13"/>
      <c r="AO23" s="13">
        <v>-217.82</v>
      </c>
      <c r="AP23" s="13"/>
      <c r="AQ23" s="13">
        <f>SUM(T23)</f>
        <v>-1.49</v>
      </c>
      <c r="AR23" s="12">
        <v>2831.02</v>
      </c>
    </row>
    <row r="24" spans="1:44" ht="16.5" customHeight="1">
      <c r="A24" s="3">
        <v>210</v>
      </c>
      <c r="B24" s="6" t="s">
        <v>74</v>
      </c>
      <c r="C24" s="2" t="s">
        <v>53</v>
      </c>
      <c r="D24" s="8" t="s">
        <v>151</v>
      </c>
      <c r="E24" s="12">
        <v>2380.12</v>
      </c>
      <c r="F24" s="12">
        <v>523.63</v>
      </c>
      <c r="G24" s="12"/>
      <c r="H24" s="12"/>
      <c r="I24" s="12"/>
      <c r="J24" s="12">
        <v>630</v>
      </c>
      <c r="K24" s="12">
        <v>506.11</v>
      </c>
      <c r="L24" s="12"/>
      <c r="M24" s="12">
        <v>2090</v>
      </c>
      <c r="N24" s="13"/>
      <c r="O24" s="12"/>
      <c r="P24" s="12"/>
      <c r="Q24" s="12"/>
      <c r="R24" s="12"/>
      <c r="S24" s="12"/>
      <c r="T24" s="13"/>
      <c r="U24" s="12"/>
      <c r="V24" s="13"/>
      <c r="W24" s="13"/>
      <c r="X24" s="13"/>
      <c r="Y24" s="13"/>
      <c r="Z24" s="12"/>
      <c r="AA24" s="12"/>
      <c r="AB24" s="13">
        <v>-15.4</v>
      </c>
      <c r="AC24" s="12"/>
      <c r="AD24" s="13"/>
      <c r="AE24" s="12"/>
      <c r="AF24" s="13"/>
      <c r="AG24" s="13"/>
      <c r="AH24" s="13"/>
      <c r="AI24" s="13"/>
      <c r="AJ24" s="13"/>
      <c r="AK24" s="13"/>
      <c r="AL24" s="13"/>
      <c r="AM24" s="12"/>
      <c r="AN24" s="13"/>
      <c r="AO24" s="13">
        <v>-375.08</v>
      </c>
      <c r="AP24" s="13">
        <v>-71.98</v>
      </c>
      <c r="AQ24" s="13">
        <f>SUM(AB24)</f>
        <v>-15.4</v>
      </c>
      <c r="AR24" s="12">
        <v>5667.4</v>
      </c>
    </row>
    <row r="25" spans="1:44" ht="16.5" customHeight="1">
      <c r="A25" s="3">
        <v>216</v>
      </c>
      <c r="B25" s="6" t="s">
        <v>75</v>
      </c>
      <c r="C25" s="2" t="s">
        <v>42</v>
      </c>
      <c r="D25" s="8" t="s">
        <v>148</v>
      </c>
      <c r="E25" s="12">
        <v>2266.77</v>
      </c>
      <c r="F25" s="12">
        <v>408.02</v>
      </c>
      <c r="G25" s="12"/>
      <c r="H25" s="12"/>
      <c r="I25" s="12"/>
      <c r="J25" s="12">
        <v>630</v>
      </c>
      <c r="K25" s="12">
        <v>300</v>
      </c>
      <c r="L25" s="12"/>
      <c r="M25" s="12"/>
      <c r="N25" s="13"/>
      <c r="O25" s="12"/>
      <c r="P25" s="12"/>
      <c r="Q25" s="12"/>
      <c r="R25" s="12"/>
      <c r="S25" s="12"/>
      <c r="T25" s="13">
        <v>-2.27</v>
      </c>
      <c r="U25" s="12"/>
      <c r="V25" s="13"/>
      <c r="W25" s="13"/>
      <c r="X25" s="13"/>
      <c r="Y25" s="13"/>
      <c r="Z25" s="12"/>
      <c r="AA25" s="12"/>
      <c r="AB25" s="13"/>
      <c r="AC25" s="12"/>
      <c r="AD25" s="13"/>
      <c r="AE25" s="12"/>
      <c r="AF25" s="13"/>
      <c r="AG25" s="13"/>
      <c r="AH25" s="13"/>
      <c r="AI25" s="13">
        <v>-623.16999999999996</v>
      </c>
      <c r="AJ25" s="13"/>
      <c r="AK25" s="13"/>
      <c r="AL25" s="13"/>
      <c r="AM25" s="12"/>
      <c r="AN25" s="13"/>
      <c r="AO25" s="13">
        <v>-327.22000000000003</v>
      </c>
      <c r="AP25" s="13">
        <v>-55.77</v>
      </c>
      <c r="AQ25" s="13">
        <f>SUM(AI25,T25)</f>
        <v>-625.43999999999994</v>
      </c>
      <c r="AR25" s="12">
        <v>2596.36</v>
      </c>
    </row>
    <row r="26" spans="1:44" ht="16.5" customHeight="1">
      <c r="A26" s="3">
        <v>231</v>
      </c>
      <c r="B26" s="6" t="s">
        <v>76</v>
      </c>
      <c r="C26" s="2" t="s">
        <v>77</v>
      </c>
      <c r="D26" s="8" t="s">
        <v>147</v>
      </c>
      <c r="E26" s="12">
        <v>1108.05</v>
      </c>
      <c r="F26" s="12">
        <v>155.13</v>
      </c>
      <c r="G26" s="12"/>
      <c r="H26" s="12"/>
      <c r="I26" s="12"/>
      <c r="J26" s="12">
        <v>630</v>
      </c>
      <c r="K26" s="12"/>
      <c r="L26" s="12"/>
      <c r="M26" s="12"/>
      <c r="N26" s="13"/>
      <c r="O26" s="12"/>
      <c r="P26" s="12"/>
      <c r="Q26" s="12"/>
      <c r="R26" s="12"/>
      <c r="S26" s="12"/>
      <c r="T26" s="13"/>
      <c r="U26" s="12"/>
      <c r="V26" s="13"/>
      <c r="W26" s="13"/>
      <c r="X26" s="13"/>
      <c r="Y26" s="13"/>
      <c r="Z26" s="12"/>
      <c r="AA26" s="12"/>
      <c r="AB26" s="13">
        <v>-46.2</v>
      </c>
      <c r="AC26" s="12"/>
      <c r="AD26" s="13"/>
      <c r="AE26" s="12"/>
      <c r="AF26" s="13">
        <v>-278.10000000000002</v>
      </c>
      <c r="AG26" s="13"/>
      <c r="AH26" s="13"/>
      <c r="AI26" s="13"/>
      <c r="AJ26" s="13"/>
      <c r="AK26" s="13"/>
      <c r="AL26" s="13"/>
      <c r="AM26" s="12"/>
      <c r="AN26" s="13"/>
      <c r="AO26" s="13">
        <v>-101.05</v>
      </c>
      <c r="AP26" s="13"/>
      <c r="AQ26" s="13">
        <f>SUM(AF26,AB26)</f>
        <v>-324.3</v>
      </c>
      <c r="AR26" s="12">
        <v>1467.83</v>
      </c>
    </row>
    <row r="27" spans="1:44" ht="16.5" customHeight="1">
      <c r="A27" s="3">
        <v>222</v>
      </c>
      <c r="B27" s="6" t="s">
        <v>78</v>
      </c>
      <c r="C27" s="2" t="s">
        <v>79</v>
      </c>
      <c r="D27" s="8" t="s">
        <v>147</v>
      </c>
      <c r="E27" s="12">
        <v>4944.71</v>
      </c>
      <c r="F27" s="12">
        <v>890.05</v>
      </c>
      <c r="G27" s="12"/>
      <c r="H27" s="12"/>
      <c r="I27" s="12"/>
      <c r="J27" s="12">
        <v>630</v>
      </c>
      <c r="K27" s="12"/>
      <c r="L27" s="12"/>
      <c r="M27" s="12">
        <v>1045</v>
      </c>
      <c r="N27" s="13"/>
      <c r="O27" s="12"/>
      <c r="P27" s="12"/>
      <c r="Q27" s="12"/>
      <c r="R27" s="12"/>
      <c r="S27" s="12"/>
      <c r="T27" s="13">
        <v>-4.9400000000000004</v>
      </c>
      <c r="U27" s="12"/>
      <c r="V27" s="13"/>
      <c r="W27" s="13">
        <v>-374.02</v>
      </c>
      <c r="X27" s="13"/>
      <c r="Y27" s="13"/>
      <c r="Z27" s="12"/>
      <c r="AA27" s="12"/>
      <c r="AB27" s="13">
        <v>-15.4</v>
      </c>
      <c r="AC27" s="12"/>
      <c r="AD27" s="13"/>
      <c r="AE27" s="12"/>
      <c r="AF27" s="13"/>
      <c r="AG27" s="13"/>
      <c r="AH27" s="13"/>
      <c r="AI27" s="13"/>
      <c r="AJ27" s="13">
        <v>-1402.32</v>
      </c>
      <c r="AK27" s="13"/>
      <c r="AL27" s="13"/>
      <c r="AM27" s="12"/>
      <c r="AN27" s="13"/>
      <c r="AO27" s="13">
        <v>-641.82000000000005</v>
      </c>
      <c r="AP27" s="13">
        <v>-506.56</v>
      </c>
      <c r="AQ27" s="13">
        <f>SUM(AJ27,AB27,W27,T27)</f>
        <v>-1796.68</v>
      </c>
      <c r="AR27" s="12">
        <v>4564.7</v>
      </c>
    </row>
    <row r="28" spans="1:44" ht="16.5" customHeight="1">
      <c r="A28" s="3">
        <v>225</v>
      </c>
      <c r="B28" s="6" t="s">
        <v>80</v>
      </c>
      <c r="C28" s="2" t="s">
        <v>53</v>
      </c>
      <c r="D28" s="8" t="s">
        <v>147</v>
      </c>
      <c r="E28" s="12">
        <v>2266.77</v>
      </c>
      <c r="F28" s="12">
        <v>362.68</v>
      </c>
      <c r="G28" s="12"/>
      <c r="H28" s="12"/>
      <c r="I28" s="12"/>
      <c r="J28" s="12">
        <v>630</v>
      </c>
      <c r="K28" s="12">
        <v>806.11</v>
      </c>
      <c r="L28" s="12">
        <v>765.05</v>
      </c>
      <c r="M28" s="12"/>
      <c r="N28" s="13"/>
      <c r="O28" s="12"/>
      <c r="P28" s="12"/>
      <c r="Q28" s="12"/>
      <c r="R28" s="12"/>
      <c r="S28" s="12"/>
      <c r="T28" s="13"/>
      <c r="U28" s="12"/>
      <c r="V28" s="13"/>
      <c r="W28" s="13"/>
      <c r="X28" s="13"/>
      <c r="Y28" s="13"/>
      <c r="Z28" s="12"/>
      <c r="AA28" s="12"/>
      <c r="AB28" s="13"/>
      <c r="AC28" s="12"/>
      <c r="AD28" s="13"/>
      <c r="AE28" s="12"/>
      <c r="AF28" s="13"/>
      <c r="AG28" s="13"/>
      <c r="AH28" s="13"/>
      <c r="AI28" s="13"/>
      <c r="AJ28" s="13"/>
      <c r="AK28" s="13"/>
      <c r="AL28" s="13"/>
      <c r="AM28" s="12"/>
      <c r="AN28" s="13"/>
      <c r="AO28" s="13">
        <v>-462.06</v>
      </c>
      <c r="AP28" s="13">
        <v>-177.54</v>
      </c>
      <c r="AQ28" s="13">
        <f>SUM(AF28)</f>
        <v>0</v>
      </c>
      <c r="AR28" s="12">
        <v>4191.01</v>
      </c>
    </row>
    <row r="29" spans="1:44" ht="16.5" customHeight="1">
      <c r="A29" s="3">
        <v>207</v>
      </c>
      <c r="B29" s="6" t="s">
        <v>81</v>
      </c>
      <c r="C29" s="2" t="s">
        <v>82</v>
      </c>
      <c r="D29" s="8" t="s">
        <v>152</v>
      </c>
      <c r="E29" s="12">
        <v>2145.2399999999998</v>
      </c>
      <c r="F29" s="12">
        <v>471.95</v>
      </c>
      <c r="G29" s="12"/>
      <c r="H29" s="12"/>
      <c r="I29" s="12"/>
      <c r="J29" s="12">
        <v>630</v>
      </c>
      <c r="K29" s="12">
        <v>506.11</v>
      </c>
      <c r="L29" s="12"/>
      <c r="M29" s="12">
        <v>1045</v>
      </c>
      <c r="N29" s="13"/>
      <c r="O29" s="12"/>
      <c r="P29" s="12"/>
      <c r="Q29" s="12"/>
      <c r="R29" s="12"/>
      <c r="S29" s="12"/>
      <c r="T29" s="13"/>
      <c r="U29" s="12"/>
      <c r="V29" s="13">
        <v>-21.45</v>
      </c>
      <c r="W29" s="13"/>
      <c r="X29" s="13"/>
      <c r="Y29" s="13"/>
      <c r="Z29" s="12"/>
      <c r="AA29" s="12"/>
      <c r="AB29" s="13">
        <v>-15.4</v>
      </c>
      <c r="AC29" s="12"/>
      <c r="AD29" s="13"/>
      <c r="AE29" s="12"/>
      <c r="AF29" s="13"/>
      <c r="AG29" s="13"/>
      <c r="AH29" s="13"/>
      <c r="AI29" s="13"/>
      <c r="AJ29" s="13">
        <v>-913.6</v>
      </c>
      <c r="AK29" s="13"/>
      <c r="AL29" s="13"/>
      <c r="AM29" s="12"/>
      <c r="AN29" s="13"/>
      <c r="AO29" s="13">
        <v>-343.56</v>
      </c>
      <c r="AP29" s="13">
        <v>-65.680000000000007</v>
      </c>
      <c r="AQ29" s="13">
        <f>SUM(AJ29,AB29,V29)</f>
        <v>-950.45</v>
      </c>
      <c r="AR29" s="12">
        <v>3438.61</v>
      </c>
    </row>
    <row r="30" spans="1:44" ht="16.5" customHeight="1">
      <c r="A30" s="3">
        <v>201</v>
      </c>
      <c r="B30" s="6" t="s">
        <v>83</v>
      </c>
      <c r="C30" s="2" t="s">
        <v>84</v>
      </c>
      <c r="D30" s="8" t="s">
        <v>147</v>
      </c>
      <c r="E30" s="12">
        <f>193.87+Z30</f>
        <v>240.03</v>
      </c>
      <c r="F30" s="12">
        <v>52.81</v>
      </c>
      <c r="G30" s="12">
        <f>1464.16+AM30</f>
        <v>1477.51</v>
      </c>
      <c r="H30" s="12">
        <v>488.05</v>
      </c>
      <c r="I30" s="12"/>
      <c r="J30" s="12">
        <v>630</v>
      </c>
      <c r="K30" s="12"/>
      <c r="L30" s="12"/>
      <c r="M30" s="12">
        <v>1045</v>
      </c>
      <c r="N30" s="13">
        <v>-1725.19</v>
      </c>
      <c r="O30" s="12"/>
      <c r="P30" s="12"/>
      <c r="Q30" s="12"/>
      <c r="R30" s="12"/>
      <c r="S30" s="12"/>
      <c r="T30" s="13"/>
      <c r="U30" s="12"/>
      <c r="V30" s="13">
        <v>-1.94</v>
      </c>
      <c r="W30" s="13"/>
      <c r="X30" s="13"/>
      <c r="Y30" s="13"/>
      <c r="Z30" s="12">
        <v>46.16</v>
      </c>
      <c r="AA30" s="12"/>
      <c r="AB30" s="13">
        <v>-15.4</v>
      </c>
      <c r="AC30" s="12"/>
      <c r="AD30" s="13">
        <v>-10.94</v>
      </c>
      <c r="AE30" s="12"/>
      <c r="AF30" s="13"/>
      <c r="AG30" s="13"/>
      <c r="AH30" s="13"/>
      <c r="AI30" s="13"/>
      <c r="AJ30" s="13"/>
      <c r="AK30" s="13">
        <v>-27.27</v>
      </c>
      <c r="AL30" s="13">
        <v>-13.35</v>
      </c>
      <c r="AM30" s="12">
        <v>13.35</v>
      </c>
      <c r="AN30" s="13"/>
      <c r="AO30" s="13">
        <v>-202.05</v>
      </c>
      <c r="AP30" s="13">
        <f>AD30</f>
        <v>-10.94</v>
      </c>
      <c r="AQ30" s="13">
        <f>SUM(AL30,AK30,AD30,AB30,V30,N30)</f>
        <v>-1794.0900000000001</v>
      </c>
      <c r="AR30" s="12">
        <v>1937.26</v>
      </c>
    </row>
    <row r="31" spans="1:44" ht="16.5" customHeight="1">
      <c r="A31" s="3">
        <v>259</v>
      </c>
      <c r="B31" s="6" t="s">
        <v>85</v>
      </c>
      <c r="C31" s="2" t="s">
        <v>64</v>
      </c>
      <c r="D31" s="8" t="s">
        <v>148</v>
      </c>
      <c r="E31" s="12">
        <v>1379.91</v>
      </c>
      <c r="F31" s="12">
        <v>110.39</v>
      </c>
      <c r="G31" s="12"/>
      <c r="H31" s="12"/>
      <c r="I31" s="12"/>
      <c r="J31" s="12">
        <v>630</v>
      </c>
      <c r="K31" s="12"/>
      <c r="L31" s="12"/>
      <c r="M31" s="12"/>
      <c r="N31" s="13"/>
      <c r="O31" s="12"/>
      <c r="P31" s="12"/>
      <c r="Q31" s="12"/>
      <c r="R31" s="12"/>
      <c r="S31" s="12"/>
      <c r="T31" s="13">
        <v>-1.38</v>
      </c>
      <c r="U31" s="12"/>
      <c r="V31" s="13"/>
      <c r="W31" s="13"/>
      <c r="X31" s="13"/>
      <c r="Y31" s="13"/>
      <c r="Z31" s="12"/>
      <c r="AA31" s="12"/>
      <c r="AB31" s="13"/>
      <c r="AC31" s="12"/>
      <c r="AD31" s="13"/>
      <c r="AE31" s="12"/>
      <c r="AF31" s="13"/>
      <c r="AG31" s="13"/>
      <c r="AH31" s="13"/>
      <c r="AI31" s="13"/>
      <c r="AJ31" s="13"/>
      <c r="AK31" s="13"/>
      <c r="AL31" s="13"/>
      <c r="AM31" s="12"/>
      <c r="AN31" s="13"/>
      <c r="AO31" s="13">
        <v>-119.22</v>
      </c>
      <c r="AP31" s="13"/>
      <c r="AQ31" s="13">
        <f>SUM(T31)</f>
        <v>-1.38</v>
      </c>
      <c r="AR31" s="12">
        <v>1999.7</v>
      </c>
    </row>
    <row r="32" spans="1:44" ht="16.5" customHeight="1">
      <c r="A32" s="3">
        <v>250</v>
      </c>
      <c r="B32" s="6" t="s">
        <v>86</v>
      </c>
      <c r="C32" s="2" t="s">
        <v>66</v>
      </c>
      <c r="D32" s="8" t="s">
        <v>147</v>
      </c>
      <c r="E32" s="12">
        <f>82.11+U32</f>
        <v>482.11</v>
      </c>
      <c r="F32" s="12"/>
      <c r="G32" s="12">
        <f>2486.64+O32+AM32</f>
        <v>3462.45</v>
      </c>
      <c r="H32" s="12">
        <f>828.88+Q32</f>
        <v>867.98</v>
      </c>
      <c r="I32" s="12"/>
      <c r="J32" s="12">
        <v>630</v>
      </c>
      <c r="K32" s="12"/>
      <c r="L32" s="12"/>
      <c r="M32" s="12"/>
      <c r="N32" s="13">
        <v>-2004.48</v>
      </c>
      <c r="O32" s="12">
        <v>117.29</v>
      </c>
      <c r="P32" s="12"/>
      <c r="Q32" s="12">
        <v>39.1</v>
      </c>
      <c r="R32" s="12"/>
      <c r="S32" s="12"/>
      <c r="T32" s="13"/>
      <c r="U32" s="12">
        <v>400</v>
      </c>
      <c r="V32" s="13"/>
      <c r="W32" s="13"/>
      <c r="X32" s="13"/>
      <c r="Y32" s="13"/>
      <c r="Z32" s="12"/>
      <c r="AA32" s="12"/>
      <c r="AB32" s="13"/>
      <c r="AC32" s="12"/>
      <c r="AD32" s="13">
        <v>-87.82</v>
      </c>
      <c r="AE32" s="12"/>
      <c r="AF32" s="13"/>
      <c r="AG32" s="13"/>
      <c r="AH32" s="13"/>
      <c r="AI32" s="13"/>
      <c r="AJ32" s="13">
        <v>-858.52</v>
      </c>
      <c r="AK32" s="13"/>
      <c r="AL32" s="13">
        <v>-858.52</v>
      </c>
      <c r="AM32" s="12">
        <v>858.52</v>
      </c>
      <c r="AN32" s="13"/>
      <c r="AO32" s="13">
        <v>-434.94</v>
      </c>
      <c r="AP32" s="13">
        <f>AD32</f>
        <v>-87.82</v>
      </c>
      <c r="AQ32" s="13">
        <f>SUM(AL32,AJ32,AD32,N32)</f>
        <v>-3809.34</v>
      </c>
      <c r="AR32" s="12">
        <v>1198.26</v>
      </c>
    </row>
    <row r="33" spans="1:44" ht="16.5" customHeight="1">
      <c r="A33" s="3">
        <v>253</v>
      </c>
      <c r="B33" s="6" t="s">
        <v>87</v>
      </c>
      <c r="C33" s="2" t="s">
        <v>46</v>
      </c>
      <c r="D33" s="8" t="s">
        <v>147</v>
      </c>
      <c r="E33" s="12">
        <v>683.06</v>
      </c>
      <c r="F33" s="12">
        <v>68.31</v>
      </c>
      <c r="G33" s="12">
        <f>1277.41+O33+R33+AC33</f>
        <v>2004.8200000000002</v>
      </c>
      <c r="H33" s="12">
        <f>425.8+Q33+S33+AE33</f>
        <v>668.27</v>
      </c>
      <c r="I33" s="12"/>
      <c r="J33" s="12">
        <v>630</v>
      </c>
      <c r="K33" s="12"/>
      <c r="L33" s="12"/>
      <c r="M33" s="12"/>
      <c r="N33" s="13">
        <v>-2379.9699999999998</v>
      </c>
      <c r="O33" s="12">
        <v>59.14</v>
      </c>
      <c r="P33" s="12"/>
      <c r="Q33" s="12">
        <v>19.71</v>
      </c>
      <c r="R33" s="12">
        <v>29.57</v>
      </c>
      <c r="S33" s="12">
        <v>9.86</v>
      </c>
      <c r="T33" s="13">
        <v>-0.68</v>
      </c>
      <c r="U33" s="12"/>
      <c r="V33" s="13"/>
      <c r="W33" s="13"/>
      <c r="X33" s="13"/>
      <c r="Y33" s="13"/>
      <c r="Z33" s="12"/>
      <c r="AA33" s="12"/>
      <c r="AB33" s="13"/>
      <c r="AC33" s="12">
        <v>638.70000000000005</v>
      </c>
      <c r="AD33" s="13">
        <v>-38.590000000000003</v>
      </c>
      <c r="AE33" s="12">
        <v>212.9</v>
      </c>
      <c r="AF33" s="13"/>
      <c r="AG33" s="13"/>
      <c r="AH33" s="13"/>
      <c r="AI33" s="13"/>
      <c r="AJ33" s="13"/>
      <c r="AK33" s="13"/>
      <c r="AL33" s="13"/>
      <c r="AM33" s="12"/>
      <c r="AN33" s="13"/>
      <c r="AO33" s="13">
        <v>-228</v>
      </c>
      <c r="AP33" s="13">
        <f>AD33</f>
        <v>-38.590000000000003</v>
      </c>
      <c r="AQ33" s="13">
        <f>SUM(AD33,T33,N33)</f>
        <v>-2419.2399999999998</v>
      </c>
      <c r="AR33" s="12">
        <v>1407.22</v>
      </c>
    </row>
    <row r="34" spans="1:44" ht="16.5" customHeight="1">
      <c r="A34" s="3">
        <v>221</v>
      </c>
      <c r="B34" s="6" t="s">
        <v>88</v>
      </c>
      <c r="C34" s="2" t="s">
        <v>53</v>
      </c>
      <c r="D34" s="5" t="s">
        <v>147</v>
      </c>
      <c r="E34" s="12">
        <v>2266.77</v>
      </c>
      <c r="F34" s="12">
        <v>408.02</v>
      </c>
      <c r="G34" s="12"/>
      <c r="H34" s="12"/>
      <c r="I34" s="12"/>
      <c r="J34" s="12">
        <v>630</v>
      </c>
      <c r="K34" s="12">
        <v>506.11</v>
      </c>
      <c r="L34" s="12"/>
      <c r="M34" s="12"/>
      <c r="N34" s="13"/>
      <c r="O34" s="12"/>
      <c r="P34" s="12"/>
      <c r="Q34" s="12"/>
      <c r="R34" s="12"/>
      <c r="S34" s="12"/>
      <c r="T34" s="13"/>
      <c r="U34" s="12"/>
      <c r="V34" s="13">
        <v>-22.67</v>
      </c>
      <c r="W34" s="13"/>
      <c r="X34" s="13"/>
      <c r="Y34" s="13"/>
      <c r="Z34" s="12"/>
      <c r="AA34" s="12"/>
      <c r="AB34" s="13"/>
      <c r="AC34" s="12"/>
      <c r="AD34" s="13"/>
      <c r="AE34" s="12"/>
      <c r="AF34" s="13"/>
      <c r="AG34" s="13"/>
      <c r="AH34" s="13"/>
      <c r="AI34" s="13">
        <v>-635.14</v>
      </c>
      <c r="AJ34" s="13"/>
      <c r="AK34" s="13"/>
      <c r="AL34" s="13"/>
      <c r="AM34" s="12"/>
      <c r="AN34" s="13"/>
      <c r="AO34" s="13">
        <v>-349.89</v>
      </c>
      <c r="AP34" s="13">
        <v>-69.849999999999994</v>
      </c>
      <c r="AQ34" s="13">
        <f>SUM(AI34,V34)</f>
        <v>-657.81</v>
      </c>
      <c r="AR34" s="12">
        <v>2733.35</v>
      </c>
    </row>
    <row r="35" spans="1:44" ht="16.5" customHeight="1">
      <c r="A35" s="3">
        <v>213</v>
      </c>
      <c r="B35" s="6" t="s">
        <v>89</v>
      </c>
      <c r="C35" s="2" t="s">
        <v>42</v>
      </c>
      <c r="D35" s="8" t="s">
        <v>152</v>
      </c>
      <c r="E35" s="12">
        <v>831.15</v>
      </c>
      <c r="F35" s="12">
        <v>166.23</v>
      </c>
      <c r="G35" s="12">
        <f>2009.03+O35+R35+AC35+AM35</f>
        <v>3922.6499999999996</v>
      </c>
      <c r="H35" s="12">
        <f>669.68+Q35+S35+AE35</f>
        <v>1040.5</v>
      </c>
      <c r="I35" s="12"/>
      <c r="J35" s="12">
        <v>630</v>
      </c>
      <c r="K35" s="12"/>
      <c r="L35" s="12">
        <v>147.16999999999999</v>
      </c>
      <c r="M35" s="12">
        <v>2090</v>
      </c>
      <c r="N35" s="13">
        <v>-2820.94</v>
      </c>
      <c r="O35" s="12">
        <v>71.959999999999994</v>
      </c>
      <c r="P35" s="12"/>
      <c r="Q35" s="12">
        <v>23.99</v>
      </c>
      <c r="R35" s="12">
        <v>35.979999999999997</v>
      </c>
      <c r="S35" s="12">
        <v>11.99</v>
      </c>
      <c r="T35" s="13"/>
      <c r="U35" s="12"/>
      <c r="V35" s="13"/>
      <c r="W35" s="13"/>
      <c r="X35" s="13"/>
      <c r="Y35" s="13"/>
      <c r="Z35" s="12"/>
      <c r="AA35" s="12"/>
      <c r="AB35" s="13">
        <v>-30.8</v>
      </c>
      <c r="AC35" s="12">
        <v>1004.51</v>
      </c>
      <c r="AD35" s="13">
        <v>-154.87</v>
      </c>
      <c r="AE35" s="12">
        <v>334.84</v>
      </c>
      <c r="AF35" s="13"/>
      <c r="AG35" s="13"/>
      <c r="AH35" s="13"/>
      <c r="AI35" s="13">
        <v>-766.36</v>
      </c>
      <c r="AJ35" s="13"/>
      <c r="AK35" s="13"/>
      <c r="AL35" s="13">
        <v>-801.17</v>
      </c>
      <c r="AM35" s="12">
        <v>801.17</v>
      </c>
      <c r="AN35" s="13"/>
      <c r="AO35" s="13">
        <v>-431.11</v>
      </c>
      <c r="AP35" s="13">
        <f>AD35</f>
        <v>-154.87</v>
      </c>
      <c r="AQ35" s="13">
        <f>SUM(AL35,AI35,AD35,AB35,N35)</f>
        <v>-4574.1400000000003</v>
      </c>
      <c r="AR35" s="12">
        <v>3822.45</v>
      </c>
    </row>
    <row r="36" spans="1:44" ht="16.5" customHeight="1">
      <c r="A36" s="3">
        <v>265</v>
      </c>
      <c r="B36" s="6" t="s">
        <v>90</v>
      </c>
      <c r="C36" s="2" t="s">
        <v>66</v>
      </c>
      <c r="D36" s="8" t="s">
        <v>153</v>
      </c>
      <c r="E36" s="12">
        <v>2463.1799999999998</v>
      </c>
      <c r="F36" s="12">
        <v>49.26</v>
      </c>
      <c r="G36" s="12"/>
      <c r="H36" s="12"/>
      <c r="I36" s="12"/>
      <c r="J36" s="12">
        <v>630</v>
      </c>
      <c r="K36" s="12"/>
      <c r="L36" s="12"/>
      <c r="M36" s="12"/>
      <c r="N36" s="13"/>
      <c r="O36" s="12"/>
      <c r="P36" s="12"/>
      <c r="Q36" s="12"/>
      <c r="R36" s="12"/>
      <c r="S36" s="12"/>
      <c r="T36" s="13"/>
      <c r="U36" s="12"/>
      <c r="V36" s="13"/>
      <c r="W36" s="13"/>
      <c r="X36" s="13"/>
      <c r="Y36" s="13"/>
      <c r="Z36" s="12"/>
      <c r="AA36" s="12"/>
      <c r="AB36" s="13"/>
      <c r="AC36" s="12"/>
      <c r="AD36" s="13"/>
      <c r="AE36" s="12"/>
      <c r="AF36" s="13"/>
      <c r="AG36" s="13"/>
      <c r="AH36" s="13"/>
      <c r="AI36" s="13"/>
      <c r="AJ36" s="13"/>
      <c r="AK36" s="13"/>
      <c r="AL36" s="13"/>
      <c r="AM36" s="12"/>
      <c r="AN36" s="13"/>
      <c r="AO36" s="13">
        <v>-226.11</v>
      </c>
      <c r="AP36" s="13">
        <v>-28.67</v>
      </c>
      <c r="AQ36" s="13">
        <f>SUM(X36)</f>
        <v>0</v>
      </c>
      <c r="AR36" s="12">
        <v>2887.66</v>
      </c>
    </row>
    <row r="37" spans="1:44" ht="16.5" customHeight="1">
      <c r="A37" s="3">
        <v>224</v>
      </c>
      <c r="B37" s="6" t="s">
        <v>91</v>
      </c>
      <c r="C37" s="2" t="s">
        <v>55</v>
      </c>
      <c r="D37" s="9" t="s">
        <v>151</v>
      </c>
      <c r="E37" s="12">
        <v>749.13</v>
      </c>
      <c r="F37" s="12">
        <v>119.86</v>
      </c>
      <c r="G37" s="12">
        <f>1772.33+AC37+AM37</f>
        <v>3176.04</v>
      </c>
      <c r="H37" s="12">
        <f>590.78+AE37</f>
        <v>886.17</v>
      </c>
      <c r="I37" s="12"/>
      <c r="J37" s="12">
        <v>630</v>
      </c>
      <c r="K37" s="12"/>
      <c r="L37" s="12">
        <v>147.16999999999999</v>
      </c>
      <c r="M37" s="12"/>
      <c r="N37" s="13">
        <v>-2697.88</v>
      </c>
      <c r="O37" s="12"/>
      <c r="P37" s="12"/>
      <c r="Q37" s="12"/>
      <c r="R37" s="12"/>
      <c r="S37" s="12"/>
      <c r="T37" s="13"/>
      <c r="U37" s="12"/>
      <c r="V37" s="13">
        <v>-7.49</v>
      </c>
      <c r="W37" s="13"/>
      <c r="X37" s="13"/>
      <c r="Y37" s="13"/>
      <c r="Z37" s="12"/>
      <c r="AA37" s="12"/>
      <c r="AB37" s="13"/>
      <c r="AC37" s="12">
        <v>886.16</v>
      </c>
      <c r="AD37" s="13">
        <v>-116.56</v>
      </c>
      <c r="AE37" s="12">
        <v>295.39</v>
      </c>
      <c r="AF37" s="13"/>
      <c r="AG37" s="13"/>
      <c r="AH37" s="13"/>
      <c r="AI37" s="13"/>
      <c r="AJ37" s="13">
        <v>-64.25</v>
      </c>
      <c r="AK37" s="13"/>
      <c r="AL37" s="13">
        <v>-517.54999999999995</v>
      </c>
      <c r="AM37" s="12">
        <v>517.54999999999995</v>
      </c>
      <c r="AN37" s="13"/>
      <c r="AO37" s="13">
        <v>-371.71</v>
      </c>
      <c r="AP37" s="13">
        <f>AD37</f>
        <v>-116.56</v>
      </c>
      <c r="AQ37" s="13">
        <f>SUM(AL37,AJ37,AD37,V37,N37)</f>
        <v>-3403.73</v>
      </c>
      <c r="AR37" s="12">
        <v>1932.93</v>
      </c>
    </row>
    <row r="38" spans="1:44" ht="16.5" customHeight="1">
      <c r="A38" s="3">
        <v>152</v>
      </c>
      <c r="B38" s="6" t="s">
        <v>92</v>
      </c>
      <c r="C38" s="2" t="s">
        <v>42</v>
      </c>
      <c r="D38" s="8" t="s">
        <v>147</v>
      </c>
      <c r="E38" s="12">
        <v>2755.27</v>
      </c>
      <c r="F38" s="12">
        <v>1377.64</v>
      </c>
      <c r="G38" s="12"/>
      <c r="H38" s="12"/>
      <c r="I38" s="12"/>
      <c r="J38" s="12">
        <v>630</v>
      </c>
      <c r="K38" s="12">
        <v>904.27</v>
      </c>
      <c r="L38" s="12"/>
      <c r="M38" s="12">
        <v>1045</v>
      </c>
      <c r="N38" s="13"/>
      <c r="O38" s="12"/>
      <c r="P38" s="12"/>
      <c r="Q38" s="12"/>
      <c r="R38" s="12"/>
      <c r="S38" s="12"/>
      <c r="T38" s="13"/>
      <c r="U38" s="12"/>
      <c r="V38" s="13"/>
      <c r="W38" s="13"/>
      <c r="X38" s="13"/>
      <c r="Y38" s="13"/>
      <c r="Z38" s="12"/>
      <c r="AA38" s="12"/>
      <c r="AB38" s="13"/>
      <c r="AC38" s="12"/>
      <c r="AD38" s="13"/>
      <c r="AE38" s="12"/>
      <c r="AF38" s="13"/>
      <c r="AG38" s="13"/>
      <c r="AH38" s="13"/>
      <c r="AI38" s="13"/>
      <c r="AJ38" s="13"/>
      <c r="AK38" s="13"/>
      <c r="AL38" s="13"/>
      <c r="AM38" s="12"/>
      <c r="AN38" s="13"/>
      <c r="AO38" s="13">
        <v>-554.08000000000004</v>
      </c>
      <c r="AP38" s="13">
        <v>-372.57</v>
      </c>
      <c r="AQ38" s="13">
        <f>SUM(X38)</f>
        <v>0</v>
      </c>
      <c r="AR38" s="12">
        <v>5785.53</v>
      </c>
    </row>
    <row r="39" spans="1:44" ht="16.5" customHeight="1">
      <c r="A39" s="3">
        <v>109</v>
      </c>
      <c r="B39" s="6" t="s">
        <v>93</v>
      </c>
      <c r="C39" s="2" t="s">
        <v>94</v>
      </c>
      <c r="D39" s="8" t="s">
        <v>147</v>
      </c>
      <c r="E39" s="12">
        <v>6069.52</v>
      </c>
      <c r="F39" s="12">
        <v>3641.71</v>
      </c>
      <c r="G39" s="12"/>
      <c r="H39" s="12"/>
      <c r="I39" s="12"/>
      <c r="J39" s="12">
        <v>630</v>
      </c>
      <c r="K39" s="12">
        <v>1674.49</v>
      </c>
      <c r="L39" s="12"/>
      <c r="M39" s="12"/>
      <c r="N39" s="13"/>
      <c r="O39" s="12"/>
      <c r="P39" s="12"/>
      <c r="Q39" s="12"/>
      <c r="R39" s="12"/>
      <c r="S39" s="12"/>
      <c r="T39" s="13"/>
      <c r="U39" s="12"/>
      <c r="V39" s="13"/>
      <c r="W39" s="13">
        <v>-462.61</v>
      </c>
      <c r="X39" s="13"/>
      <c r="Y39" s="13"/>
      <c r="Z39" s="12"/>
      <c r="AA39" s="12"/>
      <c r="AB39" s="13">
        <v>-30.8</v>
      </c>
      <c r="AC39" s="12"/>
      <c r="AD39" s="13"/>
      <c r="AE39" s="12"/>
      <c r="AF39" s="13"/>
      <c r="AG39" s="13"/>
      <c r="AH39" s="13"/>
      <c r="AI39" s="13">
        <v>-629.61</v>
      </c>
      <c r="AJ39" s="13"/>
      <c r="AK39" s="13"/>
      <c r="AL39" s="13"/>
      <c r="AM39" s="12"/>
      <c r="AN39" s="13"/>
      <c r="AO39" s="13">
        <v>-642.33000000000004</v>
      </c>
      <c r="AP39" s="13">
        <v>-2085.0700000000002</v>
      </c>
      <c r="AQ39" s="13">
        <f>SUM(AI39,AB39,W39)</f>
        <v>-1123.02</v>
      </c>
      <c r="AR39" s="12">
        <v>8165.3</v>
      </c>
    </row>
    <row r="40" spans="1:44" ht="16.5" customHeight="1">
      <c r="A40" s="3">
        <v>202</v>
      </c>
      <c r="B40" s="6" t="s">
        <v>95</v>
      </c>
      <c r="C40" s="2" t="s">
        <v>53</v>
      </c>
      <c r="D40" s="8" t="s">
        <v>148</v>
      </c>
      <c r="E40" s="12">
        <v>2380.12</v>
      </c>
      <c r="F40" s="12">
        <v>523.63</v>
      </c>
      <c r="G40" s="12"/>
      <c r="H40" s="12"/>
      <c r="I40" s="12"/>
      <c r="J40" s="12">
        <v>630</v>
      </c>
      <c r="K40" s="12">
        <v>506.11</v>
      </c>
      <c r="L40" s="12"/>
      <c r="M40" s="12"/>
      <c r="N40" s="13"/>
      <c r="O40" s="12"/>
      <c r="P40" s="12"/>
      <c r="Q40" s="12"/>
      <c r="R40" s="12"/>
      <c r="S40" s="12"/>
      <c r="T40" s="13"/>
      <c r="U40" s="12"/>
      <c r="V40" s="13"/>
      <c r="W40" s="13"/>
      <c r="X40" s="13"/>
      <c r="Y40" s="13"/>
      <c r="Z40" s="12"/>
      <c r="AA40" s="12"/>
      <c r="AB40" s="13"/>
      <c r="AC40" s="12"/>
      <c r="AD40" s="13"/>
      <c r="AE40" s="12"/>
      <c r="AF40" s="13"/>
      <c r="AG40" s="13"/>
      <c r="AH40" s="13"/>
      <c r="AI40" s="13">
        <v>-721.96</v>
      </c>
      <c r="AJ40" s="13"/>
      <c r="AK40" s="13"/>
      <c r="AL40" s="13"/>
      <c r="AM40" s="12"/>
      <c r="AN40" s="13"/>
      <c r="AO40" s="13">
        <v>-375.08</v>
      </c>
      <c r="AP40" s="13">
        <v>-56.37</v>
      </c>
      <c r="AQ40" s="13">
        <f>SUM(AI40)</f>
        <v>-721.96</v>
      </c>
      <c r="AR40" s="12">
        <v>2886.45</v>
      </c>
    </row>
    <row r="41" spans="1:44" ht="16.5" customHeight="1">
      <c r="A41" s="3">
        <v>228</v>
      </c>
      <c r="B41" s="6" t="s">
        <v>96</v>
      </c>
      <c r="C41" s="2" t="s">
        <v>82</v>
      </c>
      <c r="D41" s="8" t="s">
        <v>150</v>
      </c>
      <c r="E41" s="12">
        <v>2043.09</v>
      </c>
      <c r="F41" s="12">
        <v>326.89</v>
      </c>
      <c r="G41" s="12"/>
      <c r="H41" s="12"/>
      <c r="I41" s="12"/>
      <c r="J41" s="12">
        <v>630</v>
      </c>
      <c r="K41" s="12">
        <v>506.11</v>
      </c>
      <c r="L41" s="12"/>
      <c r="M41" s="12">
        <v>1045</v>
      </c>
      <c r="N41" s="13"/>
      <c r="O41" s="12"/>
      <c r="P41" s="12"/>
      <c r="Q41" s="12"/>
      <c r="R41" s="12"/>
      <c r="S41" s="12"/>
      <c r="T41" s="13"/>
      <c r="U41" s="12"/>
      <c r="V41" s="13"/>
      <c r="W41" s="13">
        <v>-374.02</v>
      </c>
      <c r="X41" s="13"/>
      <c r="Y41" s="13"/>
      <c r="Z41" s="12"/>
      <c r="AA41" s="12"/>
      <c r="AB41" s="13"/>
      <c r="AC41" s="12"/>
      <c r="AD41" s="13"/>
      <c r="AE41" s="12"/>
      <c r="AF41" s="13"/>
      <c r="AG41" s="13"/>
      <c r="AH41" s="13"/>
      <c r="AI41" s="13"/>
      <c r="AJ41" s="13">
        <v>-211.55</v>
      </c>
      <c r="AK41" s="13"/>
      <c r="AL41" s="13"/>
      <c r="AM41" s="12"/>
      <c r="AN41" s="13"/>
      <c r="AO41" s="13">
        <v>-258.83999999999997</v>
      </c>
      <c r="AP41" s="13">
        <v>-39.270000000000003</v>
      </c>
      <c r="AQ41" s="13">
        <f>SUM(AJ41,W41)</f>
        <v>-585.56999999999994</v>
      </c>
      <c r="AR41" s="12">
        <v>3667.41</v>
      </c>
    </row>
    <row r="42" spans="1:44" ht="16.5" customHeight="1">
      <c r="A42" s="3">
        <v>100</v>
      </c>
      <c r="B42" s="6" t="s">
        <v>97</v>
      </c>
      <c r="C42" s="2" t="s">
        <v>53</v>
      </c>
      <c r="D42" s="8" t="s">
        <v>147</v>
      </c>
      <c r="E42" s="12">
        <v>1060.78</v>
      </c>
      <c r="F42" s="12">
        <v>678.9</v>
      </c>
      <c r="G42" s="12">
        <f>3582.89+AC42+AM42</f>
        <v>5836.95</v>
      </c>
      <c r="H42" s="12">
        <f>1194.3+AE42</f>
        <v>1791.4499999999998</v>
      </c>
      <c r="I42" s="12"/>
      <c r="J42" s="12">
        <v>630</v>
      </c>
      <c r="K42" s="12">
        <v>313.75</v>
      </c>
      <c r="L42" s="12"/>
      <c r="M42" s="12"/>
      <c r="N42" s="13">
        <v>-5220.97</v>
      </c>
      <c r="O42" s="12"/>
      <c r="P42" s="12"/>
      <c r="Q42" s="12"/>
      <c r="R42" s="12"/>
      <c r="S42" s="12"/>
      <c r="T42" s="13"/>
      <c r="U42" s="12"/>
      <c r="V42" s="13"/>
      <c r="W42" s="13">
        <v>-462.61</v>
      </c>
      <c r="X42" s="13"/>
      <c r="Y42" s="13"/>
      <c r="Z42" s="12"/>
      <c r="AA42" s="12"/>
      <c r="AB42" s="13"/>
      <c r="AC42" s="12">
        <v>1791.45</v>
      </c>
      <c r="AD42" s="13">
        <v>-956.72</v>
      </c>
      <c r="AE42" s="12">
        <v>597.15</v>
      </c>
      <c r="AF42" s="13"/>
      <c r="AG42" s="13"/>
      <c r="AH42" s="13"/>
      <c r="AI42" s="13"/>
      <c r="AJ42" s="13"/>
      <c r="AK42" s="13"/>
      <c r="AL42" s="13">
        <v>-462.61</v>
      </c>
      <c r="AM42" s="12">
        <v>462.61</v>
      </c>
      <c r="AN42" s="13"/>
      <c r="AO42" s="13">
        <v>-642.33000000000004</v>
      </c>
      <c r="AP42" s="13">
        <f>-2.44+AD42</f>
        <v>-959.16000000000008</v>
      </c>
      <c r="AQ42" s="13">
        <f>SUM(AL42,AD42,W42,N42)</f>
        <v>-7102.91</v>
      </c>
      <c r="AR42" s="12">
        <v>2564.15</v>
      </c>
    </row>
    <row r="43" spans="1:44" ht="16.5" customHeight="1">
      <c r="A43" s="3">
        <v>181</v>
      </c>
      <c r="B43" s="6" t="s">
        <v>98</v>
      </c>
      <c r="C43" s="2" t="s">
        <v>44</v>
      </c>
      <c r="D43" s="8" t="s">
        <v>147</v>
      </c>
      <c r="E43" s="12">
        <v>2499.12</v>
      </c>
      <c r="F43" s="12">
        <v>949.67</v>
      </c>
      <c r="G43" s="12"/>
      <c r="H43" s="12"/>
      <c r="I43" s="12"/>
      <c r="J43" s="12">
        <v>630</v>
      </c>
      <c r="K43" s="12">
        <v>843.77</v>
      </c>
      <c r="L43" s="12">
        <v>938.66</v>
      </c>
      <c r="M43" s="12"/>
      <c r="N43" s="13"/>
      <c r="O43" s="12"/>
      <c r="P43" s="12"/>
      <c r="Q43" s="12"/>
      <c r="R43" s="12"/>
      <c r="S43" s="12"/>
      <c r="T43" s="13">
        <v>-2.5</v>
      </c>
      <c r="U43" s="12"/>
      <c r="V43" s="13">
        <v>-24.99</v>
      </c>
      <c r="W43" s="13">
        <v>-374.02</v>
      </c>
      <c r="X43" s="13"/>
      <c r="Y43" s="13"/>
      <c r="Z43" s="12"/>
      <c r="AA43" s="12"/>
      <c r="AB43" s="13">
        <v>-19.52</v>
      </c>
      <c r="AC43" s="12"/>
      <c r="AD43" s="13"/>
      <c r="AE43" s="12"/>
      <c r="AF43" s="13">
        <v>-13.12</v>
      </c>
      <c r="AG43" s="13">
        <v>-52</v>
      </c>
      <c r="AH43" s="13"/>
      <c r="AI43" s="13"/>
      <c r="AJ43" s="13">
        <v>-1458.1</v>
      </c>
      <c r="AK43" s="13"/>
      <c r="AL43" s="13"/>
      <c r="AM43" s="12"/>
      <c r="AN43" s="13"/>
      <c r="AO43" s="13">
        <v>-575.42999999999995</v>
      </c>
      <c r="AP43" s="13">
        <v>-368.77</v>
      </c>
      <c r="AQ43" s="13">
        <f>SUM(AJ43,AG43,AF43,AB43,W43,V43,T43)</f>
        <v>-1944.2499999999998</v>
      </c>
      <c r="AR43" s="12">
        <v>2972.77</v>
      </c>
    </row>
    <row r="44" spans="1:44" ht="16.5" customHeight="1">
      <c r="A44" s="3">
        <v>164</v>
      </c>
      <c r="B44" s="6" t="s">
        <v>99</v>
      </c>
      <c r="C44" s="2" t="s">
        <v>100</v>
      </c>
      <c r="D44" s="8" t="s">
        <v>147</v>
      </c>
      <c r="E44" s="12">
        <v>1778.15</v>
      </c>
      <c r="F44" s="12">
        <v>817.95</v>
      </c>
      <c r="G44" s="12"/>
      <c r="H44" s="12"/>
      <c r="I44" s="12"/>
      <c r="J44" s="12">
        <v>630</v>
      </c>
      <c r="K44" s="12">
        <v>291.31</v>
      </c>
      <c r="L44" s="12"/>
      <c r="M44" s="12"/>
      <c r="N44" s="13"/>
      <c r="O44" s="12"/>
      <c r="P44" s="12"/>
      <c r="Q44" s="12"/>
      <c r="R44" s="12"/>
      <c r="S44" s="12"/>
      <c r="T44" s="13">
        <v>-1.78</v>
      </c>
      <c r="U44" s="12"/>
      <c r="V44" s="13"/>
      <c r="W44" s="13"/>
      <c r="X44" s="13"/>
      <c r="Y44" s="13"/>
      <c r="Z44" s="12"/>
      <c r="AA44" s="12"/>
      <c r="AB44" s="13">
        <v>-15.4</v>
      </c>
      <c r="AC44" s="12"/>
      <c r="AD44" s="13"/>
      <c r="AE44" s="12"/>
      <c r="AF44" s="13"/>
      <c r="AG44" s="13">
        <v>-81.72</v>
      </c>
      <c r="AH44" s="13"/>
      <c r="AI44" s="13"/>
      <c r="AJ44" s="13"/>
      <c r="AK44" s="13"/>
      <c r="AL44" s="13"/>
      <c r="AM44" s="12"/>
      <c r="AN44" s="13"/>
      <c r="AO44" s="13">
        <v>-259.86</v>
      </c>
      <c r="AP44" s="13">
        <v>-54.27</v>
      </c>
      <c r="AQ44" s="13">
        <f>SUM(AG44,AB44,T44)</f>
        <v>-98.9</v>
      </c>
      <c r="AR44" s="12">
        <v>3104.38</v>
      </c>
    </row>
    <row r="45" spans="1:44" ht="16.5" customHeight="1">
      <c r="A45" s="3">
        <v>171</v>
      </c>
      <c r="B45" s="6" t="s">
        <v>101</v>
      </c>
      <c r="C45" s="2" t="s">
        <v>53</v>
      </c>
      <c r="D45" s="8" t="s">
        <v>147</v>
      </c>
      <c r="E45" s="12">
        <v>2624.08</v>
      </c>
      <c r="F45" s="12">
        <v>1207.08</v>
      </c>
      <c r="G45" s="12"/>
      <c r="H45" s="12"/>
      <c r="I45" s="12"/>
      <c r="J45" s="12">
        <v>630</v>
      </c>
      <c r="K45" s="12">
        <v>1155.68</v>
      </c>
      <c r="L45" s="12">
        <v>765.05</v>
      </c>
      <c r="M45" s="12">
        <v>1045</v>
      </c>
      <c r="N45" s="13"/>
      <c r="O45" s="12"/>
      <c r="P45" s="12"/>
      <c r="Q45" s="12"/>
      <c r="R45" s="12"/>
      <c r="S45" s="12"/>
      <c r="T45" s="13"/>
      <c r="U45" s="12"/>
      <c r="V45" s="13">
        <v>-26.24</v>
      </c>
      <c r="W45" s="13">
        <v>-1141</v>
      </c>
      <c r="X45" s="13">
        <v>-1226.49</v>
      </c>
      <c r="Y45" s="13"/>
      <c r="Z45" s="12"/>
      <c r="AA45" s="12"/>
      <c r="AB45" s="13"/>
      <c r="AC45" s="12"/>
      <c r="AD45" s="13"/>
      <c r="AE45" s="12"/>
      <c r="AF45" s="13"/>
      <c r="AG45" s="13"/>
      <c r="AH45" s="13"/>
      <c r="AI45" s="13"/>
      <c r="AJ45" s="13">
        <v>-458.33</v>
      </c>
      <c r="AK45" s="13"/>
      <c r="AL45" s="13"/>
      <c r="AM45" s="12"/>
      <c r="AN45" s="13">
        <v>-25</v>
      </c>
      <c r="AO45" s="13">
        <v>-632.70000000000005</v>
      </c>
      <c r="AP45" s="13">
        <v>-239.73</v>
      </c>
      <c r="AQ45" s="13">
        <f>AN45+AJ45+X45+W45+V45</f>
        <v>-2877.0599999999995</v>
      </c>
      <c r="AR45" s="12">
        <v>3677.4</v>
      </c>
    </row>
    <row r="46" spans="1:44" ht="16.5" customHeight="1">
      <c r="A46" s="3">
        <v>205</v>
      </c>
      <c r="B46" s="6" t="s">
        <v>102</v>
      </c>
      <c r="C46" s="2" t="s">
        <v>42</v>
      </c>
      <c r="D46" s="8" t="s">
        <v>150</v>
      </c>
      <c r="E46" s="12">
        <v>2380.12</v>
      </c>
      <c r="F46" s="12">
        <v>523.63</v>
      </c>
      <c r="G46" s="12"/>
      <c r="H46" s="12"/>
      <c r="I46" s="12"/>
      <c r="J46" s="12">
        <v>630</v>
      </c>
      <c r="K46" s="12">
        <v>300</v>
      </c>
      <c r="L46" s="12"/>
      <c r="M46" s="12"/>
      <c r="N46" s="13"/>
      <c r="O46" s="12"/>
      <c r="P46" s="12"/>
      <c r="Q46" s="12"/>
      <c r="R46" s="12"/>
      <c r="S46" s="12"/>
      <c r="T46" s="13"/>
      <c r="U46" s="12"/>
      <c r="V46" s="13">
        <v>-23.8</v>
      </c>
      <c r="W46" s="13"/>
      <c r="X46" s="13"/>
      <c r="Y46" s="13"/>
      <c r="Z46" s="12"/>
      <c r="AA46" s="12"/>
      <c r="AB46" s="13">
        <v>-15.4</v>
      </c>
      <c r="AC46" s="12"/>
      <c r="AD46" s="13"/>
      <c r="AE46" s="12"/>
      <c r="AF46" s="13"/>
      <c r="AG46" s="13"/>
      <c r="AH46" s="13"/>
      <c r="AI46" s="13">
        <v>-599.46</v>
      </c>
      <c r="AJ46" s="13"/>
      <c r="AK46" s="13"/>
      <c r="AL46" s="13"/>
      <c r="AM46" s="12"/>
      <c r="AN46" s="13"/>
      <c r="AO46" s="13">
        <v>-352.41</v>
      </c>
      <c r="AP46" s="13">
        <v>-72.900000000000006</v>
      </c>
      <c r="AQ46" s="13">
        <f>SUM(AI46,AB46,V46)</f>
        <v>-638.66</v>
      </c>
      <c r="AR46" s="12">
        <v>2769.78</v>
      </c>
    </row>
    <row r="47" spans="1:44" ht="16.5" customHeight="1">
      <c r="A47" s="3">
        <v>269</v>
      </c>
      <c r="B47" s="6" t="s">
        <v>103</v>
      </c>
      <c r="C47" s="2" t="s">
        <v>77</v>
      </c>
      <c r="D47" s="8" t="s">
        <v>147</v>
      </c>
      <c r="E47" s="12">
        <v>1108.05</v>
      </c>
      <c r="F47" s="12"/>
      <c r="G47" s="12"/>
      <c r="H47" s="12"/>
      <c r="I47" s="12"/>
      <c r="J47" s="12">
        <v>630</v>
      </c>
      <c r="K47" s="12"/>
      <c r="L47" s="12"/>
      <c r="M47" s="12"/>
      <c r="N47" s="13"/>
      <c r="O47" s="12"/>
      <c r="P47" s="12"/>
      <c r="Q47" s="12"/>
      <c r="R47" s="12"/>
      <c r="S47" s="12"/>
      <c r="T47" s="13">
        <v>-1.1100000000000001</v>
      </c>
      <c r="U47" s="12"/>
      <c r="V47" s="13"/>
      <c r="W47" s="13"/>
      <c r="X47" s="13"/>
      <c r="Y47" s="13"/>
      <c r="Z47" s="12"/>
      <c r="AA47" s="12"/>
      <c r="AB47" s="13"/>
      <c r="AC47" s="12"/>
      <c r="AD47" s="13"/>
      <c r="AE47" s="12"/>
      <c r="AF47" s="13"/>
      <c r="AG47" s="13"/>
      <c r="AH47" s="13"/>
      <c r="AI47" s="13"/>
      <c r="AJ47" s="13"/>
      <c r="AK47" s="13"/>
      <c r="AL47" s="13"/>
      <c r="AM47" s="12"/>
      <c r="AN47" s="13"/>
      <c r="AO47" s="13">
        <v>-88.64</v>
      </c>
      <c r="AP47" s="13"/>
      <c r="AQ47" s="13">
        <f>SUM(T47)</f>
        <v>-1.1100000000000001</v>
      </c>
      <c r="AR47" s="12">
        <v>1648.3</v>
      </c>
    </row>
    <row r="48" spans="1:44" ht="16.5" customHeight="1">
      <c r="A48" s="3">
        <v>176</v>
      </c>
      <c r="B48" s="6" t="s">
        <v>104</v>
      </c>
      <c r="C48" s="2" t="s">
        <v>100</v>
      </c>
      <c r="D48" s="8" t="s">
        <v>147</v>
      </c>
      <c r="E48" s="12">
        <v>1778.15</v>
      </c>
      <c r="F48" s="12">
        <v>782.39</v>
      </c>
      <c r="G48" s="12"/>
      <c r="H48" s="12"/>
      <c r="I48" s="12"/>
      <c r="J48" s="12">
        <v>630</v>
      </c>
      <c r="K48" s="12">
        <v>291.31</v>
      </c>
      <c r="L48" s="12"/>
      <c r="M48" s="12"/>
      <c r="N48" s="13"/>
      <c r="O48" s="12"/>
      <c r="P48" s="12"/>
      <c r="Q48" s="12"/>
      <c r="R48" s="12"/>
      <c r="S48" s="12"/>
      <c r="T48" s="13">
        <v>-1.78</v>
      </c>
      <c r="U48" s="12"/>
      <c r="V48" s="13">
        <v>-17.78</v>
      </c>
      <c r="W48" s="13"/>
      <c r="X48" s="13"/>
      <c r="Y48" s="13"/>
      <c r="Z48" s="12"/>
      <c r="AA48" s="12"/>
      <c r="AB48" s="13">
        <v>-30.8</v>
      </c>
      <c r="AC48" s="12"/>
      <c r="AD48" s="13"/>
      <c r="AE48" s="12"/>
      <c r="AF48" s="13"/>
      <c r="AG48" s="13"/>
      <c r="AH48" s="13"/>
      <c r="AI48" s="13"/>
      <c r="AJ48" s="13"/>
      <c r="AK48" s="13"/>
      <c r="AL48" s="13"/>
      <c r="AM48" s="12"/>
      <c r="AN48" s="13"/>
      <c r="AO48" s="13">
        <v>-256.66000000000003</v>
      </c>
      <c r="AP48" s="13">
        <v>-51.84</v>
      </c>
      <c r="AQ48" s="13">
        <f>SUM(AB48,V48,T48)</f>
        <v>-50.36</v>
      </c>
      <c r="AR48" s="12">
        <v>3122.99</v>
      </c>
    </row>
    <row r="49" spans="1:44" ht="16.5" customHeight="1">
      <c r="A49" s="3">
        <v>148</v>
      </c>
      <c r="B49" s="6" t="s">
        <v>105</v>
      </c>
      <c r="C49" s="2" t="s">
        <v>70</v>
      </c>
      <c r="D49" s="8" t="s">
        <v>147</v>
      </c>
      <c r="E49" s="12">
        <v>1422.89</v>
      </c>
      <c r="F49" s="12">
        <v>711.45</v>
      </c>
      <c r="G49" s="12"/>
      <c r="H49" s="12"/>
      <c r="I49" s="12"/>
      <c r="J49" s="12">
        <v>630</v>
      </c>
      <c r="K49" s="12">
        <v>129.47</v>
      </c>
      <c r="L49" s="12"/>
      <c r="M49" s="12"/>
      <c r="N49" s="13"/>
      <c r="O49" s="12"/>
      <c r="P49" s="12"/>
      <c r="Q49" s="12"/>
      <c r="R49" s="12"/>
      <c r="S49" s="12"/>
      <c r="T49" s="13">
        <v>-1.42</v>
      </c>
      <c r="U49" s="12"/>
      <c r="V49" s="13"/>
      <c r="W49" s="13"/>
      <c r="X49" s="13"/>
      <c r="Y49" s="13"/>
      <c r="Z49" s="12"/>
      <c r="AA49" s="12"/>
      <c r="AB49" s="13">
        <v>-61.6</v>
      </c>
      <c r="AC49" s="12"/>
      <c r="AD49" s="13"/>
      <c r="AE49" s="12"/>
      <c r="AF49" s="13"/>
      <c r="AG49" s="13">
        <v>-70</v>
      </c>
      <c r="AH49" s="13"/>
      <c r="AI49" s="13"/>
      <c r="AJ49" s="13">
        <v>-508.93</v>
      </c>
      <c r="AK49" s="13"/>
      <c r="AL49" s="13"/>
      <c r="AM49" s="12"/>
      <c r="AN49" s="13"/>
      <c r="AO49" s="13">
        <v>-203.74</v>
      </c>
      <c r="AP49" s="13">
        <v>-11.71</v>
      </c>
      <c r="AQ49" s="13">
        <f>SUM(AJ49,AG49,AB49,T49)</f>
        <v>-641.95000000000005</v>
      </c>
      <c r="AR49" s="12">
        <v>2036.41</v>
      </c>
    </row>
    <row r="50" spans="1:44" ht="16.5" customHeight="1">
      <c r="A50" s="3">
        <v>239</v>
      </c>
      <c r="B50" s="6" t="s">
        <v>106</v>
      </c>
      <c r="C50" s="2" t="s">
        <v>64</v>
      </c>
      <c r="D50" s="8" t="s">
        <v>147</v>
      </c>
      <c r="E50" s="12">
        <v>1379.92</v>
      </c>
      <c r="F50" s="12">
        <v>193.19</v>
      </c>
      <c r="G50" s="12"/>
      <c r="H50" s="12"/>
      <c r="I50" s="12"/>
      <c r="J50" s="12">
        <v>630</v>
      </c>
      <c r="K50" s="12"/>
      <c r="L50" s="12"/>
      <c r="M50" s="12"/>
      <c r="N50" s="13"/>
      <c r="O50" s="12"/>
      <c r="P50" s="12"/>
      <c r="Q50" s="12"/>
      <c r="R50" s="12"/>
      <c r="S50" s="12"/>
      <c r="T50" s="13"/>
      <c r="U50" s="12"/>
      <c r="V50" s="13"/>
      <c r="W50" s="13"/>
      <c r="X50" s="13"/>
      <c r="Y50" s="13"/>
      <c r="Z50" s="12"/>
      <c r="AA50" s="12"/>
      <c r="AB50" s="13"/>
      <c r="AC50" s="12"/>
      <c r="AD50" s="13"/>
      <c r="AE50" s="12"/>
      <c r="AF50" s="13"/>
      <c r="AG50" s="13"/>
      <c r="AH50" s="13"/>
      <c r="AI50" s="13"/>
      <c r="AJ50" s="13"/>
      <c r="AK50" s="13"/>
      <c r="AL50" s="13"/>
      <c r="AM50" s="12"/>
      <c r="AN50" s="13"/>
      <c r="AO50" s="13">
        <v>-125.84</v>
      </c>
      <c r="AP50" s="13"/>
      <c r="AQ50" s="13">
        <f>SUM(AB50)</f>
        <v>0</v>
      </c>
      <c r="AR50" s="12">
        <v>2077.27</v>
      </c>
    </row>
    <row r="51" spans="1:44" ht="16.5" customHeight="1">
      <c r="A51" s="3">
        <v>44</v>
      </c>
      <c r="B51" s="6" t="s">
        <v>107</v>
      </c>
      <c r="C51" s="2" t="s">
        <v>53</v>
      </c>
      <c r="D51" s="8" t="s">
        <v>154</v>
      </c>
      <c r="E51" s="12">
        <v>2893.04</v>
      </c>
      <c r="F51" s="12">
        <v>2256.5700000000002</v>
      </c>
      <c r="G51" s="12"/>
      <c r="H51" s="12"/>
      <c r="I51" s="12"/>
      <c r="J51" s="12">
        <v>630</v>
      </c>
      <c r="K51" s="12">
        <v>506.11</v>
      </c>
      <c r="L51" s="12"/>
      <c r="M51" s="12"/>
      <c r="N51" s="13"/>
      <c r="O51" s="12"/>
      <c r="P51" s="12"/>
      <c r="Q51" s="12"/>
      <c r="R51" s="12"/>
      <c r="S51" s="12"/>
      <c r="T51" s="13"/>
      <c r="U51" s="12"/>
      <c r="V51" s="13">
        <v>-28.93</v>
      </c>
      <c r="W51" s="13">
        <v>-55.54</v>
      </c>
      <c r="X51" s="13"/>
      <c r="Y51" s="13"/>
      <c r="Z51" s="12"/>
      <c r="AA51" s="12"/>
      <c r="AB51" s="13"/>
      <c r="AC51" s="12"/>
      <c r="AD51" s="13"/>
      <c r="AE51" s="12"/>
      <c r="AF51" s="13"/>
      <c r="AG51" s="13"/>
      <c r="AH51" s="13"/>
      <c r="AI51" s="13"/>
      <c r="AJ51" s="13">
        <v>-1014.62</v>
      </c>
      <c r="AK51" s="13"/>
      <c r="AL51" s="13"/>
      <c r="AM51" s="12"/>
      <c r="AN51" s="13"/>
      <c r="AO51" s="13">
        <v>-622.12</v>
      </c>
      <c r="AP51" s="13">
        <v>-411.11</v>
      </c>
      <c r="AQ51" s="13">
        <f>SUM(AJ51,W51,V51)</f>
        <v>-1099.0900000000001</v>
      </c>
      <c r="AR51" s="12">
        <v>4153.3999999999996</v>
      </c>
    </row>
    <row r="52" spans="1:44" ht="16.5" customHeight="1">
      <c r="A52" s="3">
        <v>244</v>
      </c>
      <c r="B52" s="6" t="s">
        <v>108</v>
      </c>
      <c r="C52" s="2" t="s">
        <v>61</v>
      </c>
      <c r="D52" s="8" t="s">
        <v>147</v>
      </c>
      <c r="E52" s="12">
        <v>8316.82</v>
      </c>
      <c r="F52" s="12">
        <v>1164.3499999999999</v>
      </c>
      <c r="G52" s="12"/>
      <c r="H52" s="12"/>
      <c r="I52" s="12"/>
      <c r="J52" s="12">
        <v>630</v>
      </c>
      <c r="K52" s="12"/>
      <c r="L52" s="12"/>
      <c r="M52" s="12"/>
      <c r="N52" s="13"/>
      <c r="O52" s="12"/>
      <c r="P52" s="12"/>
      <c r="Q52" s="12"/>
      <c r="R52" s="12"/>
      <c r="S52" s="12"/>
      <c r="T52" s="13"/>
      <c r="U52" s="12"/>
      <c r="V52" s="13">
        <v>-83.17</v>
      </c>
      <c r="W52" s="13">
        <v>-120.12</v>
      </c>
      <c r="X52" s="13"/>
      <c r="Y52" s="13"/>
      <c r="Z52" s="12"/>
      <c r="AA52" s="12"/>
      <c r="AB52" s="13"/>
      <c r="AC52" s="12"/>
      <c r="AD52" s="13"/>
      <c r="AE52" s="12"/>
      <c r="AF52" s="13"/>
      <c r="AG52" s="13"/>
      <c r="AH52" s="13"/>
      <c r="AI52" s="13"/>
      <c r="AJ52" s="13">
        <v>-1004.18</v>
      </c>
      <c r="AK52" s="13"/>
      <c r="AL52" s="13"/>
      <c r="AM52" s="12"/>
      <c r="AN52" s="13"/>
      <c r="AO52" s="13">
        <v>-642.33000000000004</v>
      </c>
      <c r="AP52" s="13">
        <v>-1561.32</v>
      </c>
      <c r="AQ52" s="13">
        <f>SUM(AJ52,W52,V52)</f>
        <v>-1207.47</v>
      </c>
      <c r="AR52" s="12">
        <v>6700.05</v>
      </c>
    </row>
    <row r="53" spans="1:44" ht="16.5" customHeight="1">
      <c r="A53" s="3">
        <v>172</v>
      </c>
      <c r="B53" s="6" t="s">
        <v>109</v>
      </c>
      <c r="C53" s="2" t="s">
        <v>53</v>
      </c>
      <c r="D53" s="8" t="s">
        <v>147</v>
      </c>
      <c r="E53" s="12">
        <v>87.47</v>
      </c>
      <c r="F53" s="12">
        <v>40.24</v>
      </c>
      <c r="G53" s="12">
        <f>4504.4+AM53</f>
        <v>4566.46</v>
      </c>
      <c r="H53" s="12">
        <v>1501.47</v>
      </c>
      <c r="I53" s="12"/>
      <c r="J53" s="12">
        <v>630</v>
      </c>
      <c r="K53" s="12">
        <v>28.52</v>
      </c>
      <c r="L53" s="12"/>
      <c r="M53" s="12">
        <v>1045</v>
      </c>
      <c r="N53" s="13">
        <v>-3988.64</v>
      </c>
      <c r="O53" s="12"/>
      <c r="P53" s="12"/>
      <c r="Q53" s="12"/>
      <c r="R53" s="12"/>
      <c r="S53" s="12"/>
      <c r="T53" s="13">
        <v>-0.09</v>
      </c>
      <c r="U53" s="12"/>
      <c r="V53" s="13">
        <v>-0.87</v>
      </c>
      <c r="W53" s="13"/>
      <c r="X53" s="13">
        <v>-378.66</v>
      </c>
      <c r="Y53" s="13">
        <v>-1012.68</v>
      </c>
      <c r="Z53" s="12"/>
      <c r="AA53" s="12"/>
      <c r="AB53" s="13">
        <v>-37.07</v>
      </c>
      <c r="AC53" s="12"/>
      <c r="AD53" s="13">
        <v>-300.16000000000003</v>
      </c>
      <c r="AE53" s="12"/>
      <c r="AF53" s="13"/>
      <c r="AG53" s="13"/>
      <c r="AH53" s="13"/>
      <c r="AI53" s="13"/>
      <c r="AJ53" s="13"/>
      <c r="AK53" s="13"/>
      <c r="AL53" s="13">
        <v>-62.06</v>
      </c>
      <c r="AM53" s="12">
        <v>62.06</v>
      </c>
      <c r="AN53" s="13"/>
      <c r="AO53" s="13">
        <v>-642.33000000000004</v>
      </c>
      <c r="AP53" s="13">
        <f>AD53</f>
        <v>-300.16000000000003</v>
      </c>
      <c r="AQ53" s="13">
        <f>Y53+AL53+AD53+AB53+X53+V53+T53+N53</f>
        <v>-5780.23</v>
      </c>
      <c r="AR53" s="12">
        <v>1476.6</v>
      </c>
    </row>
    <row r="54" spans="1:44" ht="16.5" customHeight="1">
      <c r="A54" s="3">
        <v>136</v>
      </c>
      <c r="B54" s="6" t="s">
        <v>110</v>
      </c>
      <c r="C54" s="2" t="s">
        <v>100</v>
      </c>
      <c r="D54" s="8" t="s">
        <v>147</v>
      </c>
      <c r="E54" s="12">
        <f>684.59+U54</f>
        <v>884.59</v>
      </c>
      <c r="F54" s="12">
        <v>369.68</v>
      </c>
      <c r="G54" s="12">
        <f>2201.75+AC54</f>
        <v>3302.62</v>
      </c>
      <c r="H54" s="12">
        <f>733.92+AE54</f>
        <v>1100.8799999999999</v>
      </c>
      <c r="I54" s="12"/>
      <c r="J54" s="12">
        <v>630</v>
      </c>
      <c r="K54" s="12">
        <v>176.77</v>
      </c>
      <c r="L54" s="12"/>
      <c r="M54" s="12"/>
      <c r="N54" s="13">
        <v>-3908.61</v>
      </c>
      <c r="O54" s="12"/>
      <c r="P54" s="12"/>
      <c r="Q54" s="12"/>
      <c r="R54" s="12"/>
      <c r="S54" s="12"/>
      <c r="T54" s="13">
        <v>-0.68</v>
      </c>
      <c r="U54" s="12">
        <v>200</v>
      </c>
      <c r="V54" s="13"/>
      <c r="W54" s="13"/>
      <c r="X54" s="13"/>
      <c r="Y54" s="13"/>
      <c r="Z54" s="12"/>
      <c r="AA54" s="12"/>
      <c r="AB54" s="13"/>
      <c r="AC54" s="12">
        <v>1100.8699999999999</v>
      </c>
      <c r="AD54" s="13">
        <v>-171.97</v>
      </c>
      <c r="AE54" s="12">
        <v>366.96</v>
      </c>
      <c r="AF54" s="13"/>
      <c r="AG54" s="13">
        <v>-100.02</v>
      </c>
      <c r="AH54" s="13"/>
      <c r="AI54" s="13"/>
      <c r="AJ54" s="13"/>
      <c r="AK54" s="13"/>
      <c r="AL54" s="13"/>
      <c r="AM54" s="12"/>
      <c r="AN54" s="13"/>
      <c r="AO54" s="13">
        <v>-480.33</v>
      </c>
      <c r="AP54" s="13">
        <f>AD54</f>
        <v>-171.97</v>
      </c>
      <c r="AQ54" s="13">
        <f>SUM(AG54,AD54,T54,N54)</f>
        <v>-4181.28</v>
      </c>
      <c r="AR54" s="12">
        <v>1802.93</v>
      </c>
    </row>
    <row r="55" spans="1:44" ht="16.5" customHeight="1">
      <c r="A55" s="3">
        <v>242</v>
      </c>
      <c r="B55" s="6" t="s">
        <v>111</v>
      </c>
      <c r="C55" s="2" t="s">
        <v>112</v>
      </c>
      <c r="D55" s="8" t="s">
        <v>147</v>
      </c>
      <c r="E55" s="12">
        <v>3885.89</v>
      </c>
      <c r="F55" s="12">
        <v>544.02</v>
      </c>
      <c r="G55" s="12"/>
      <c r="H55" s="12"/>
      <c r="I55" s="12"/>
      <c r="J55" s="12">
        <v>630</v>
      </c>
      <c r="K55" s="12">
        <v>300</v>
      </c>
      <c r="L55" s="12">
        <v>1004.69</v>
      </c>
      <c r="M55" s="12"/>
      <c r="N55" s="13"/>
      <c r="O55" s="12"/>
      <c r="P55" s="12"/>
      <c r="Q55" s="12"/>
      <c r="R55" s="12"/>
      <c r="S55" s="12"/>
      <c r="T55" s="13"/>
      <c r="U55" s="12"/>
      <c r="V55" s="13"/>
      <c r="W55" s="13"/>
      <c r="X55" s="13"/>
      <c r="Y55" s="13"/>
      <c r="Z55" s="12"/>
      <c r="AA55" s="12"/>
      <c r="AB55" s="13">
        <v>-46.2</v>
      </c>
      <c r="AC55" s="12"/>
      <c r="AD55" s="13"/>
      <c r="AE55" s="12"/>
      <c r="AF55" s="13">
        <v>-176.45</v>
      </c>
      <c r="AG55" s="13">
        <v>-380.04</v>
      </c>
      <c r="AH55" s="13"/>
      <c r="AI55" s="13"/>
      <c r="AJ55" s="13">
        <v>-815.42</v>
      </c>
      <c r="AK55" s="13"/>
      <c r="AL55" s="13"/>
      <c r="AM55" s="12"/>
      <c r="AN55" s="13"/>
      <c r="AO55" s="13">
        <v>-630.79999999999995</v>
      </c>
      <c r="AP55" s="13">
        <v>-534.19000000000005</v>
      </c>
      <c r="AQ55" s="13">
        <f>SUM(AJ55,AG55,AF55,AB55)</f>
        <v>-1418.1100000000001</v>
      </c>
      <c r="AR55" s="12">
        <v>3781.5</v>
      </c>
    </row>
    <row r="56" spans="1:44" ht="16.5" customHeight="1">
      <c r="A56" s="3">
        <v>142</v>
      </c>
      <c r="B56" s="6" t="s">
        <v>113</v>
      </c>
      <c r="C56" s="2" t="s">
        <v>61</v>
      </c>
      <c r="D56" s="8" t="s">
        <v>147</v>
      </c>
      <c r="E56" s="12">
        <v>9627.75</v>
      </c>
      <c r="F56" s="12">
        <v>5006.43</v>
      </c>
      <c r="G56" s="12"/>
      <c r="H56" s="12"/>
      <c r="I56" s="12"/>
      <c r="J56" s="12">
        <v>630</v>
      </c>
      <c r="K56" s="12"/>
      <c r="L56" s="12">
        <v>938.66</v>
      </c>
      <c r="M56" s="12"/>
      <c r="N56" s="13"/>
      <c r="O56" s="12"/>
      <c r="P56" s="12"/>
      <c r="Q56" s="12"/>
      <c r="R56" s="12"/>
      <c r="S56" s="12"/>
      <c r="T56" s="13"/>
      <c r="U56" s="12"/>
      <c r="V56" s="13">
        <v>-96.28</v>
      </c>
      <c r="W56" s="13">
        <v>-462.61</v>
      </c>
      <c r="X56" s="13"/>
      <c r="Y56" s="13"/>
      <c r="Z56" s="12"/>
      <c r="AA56" s="12"/>
      <c r="AB56" s="13"/>
      <c r="AC56" s="12"/>
      <c r="AD56" s="13"/>
      <c r="AE56" s="12"/>
      <c r="AF56" s="13"/>
      <c r="AG56" s="13"/>
      <c r="AH56" s="13">
        <v>-1159.1600000000001</v>
      </c>
      <c r="AI56" s="13"/>
      <c r="AJ56" s="13"/>
      <c r="AK56" s="13"/>
      <c r="AL56" s="13"/>
      <c r="AM56" s="12"/>
      <c r="AN56" s="13"/>
      <c r="AO56" s="13">
        <v>-642.33000000000004</v>
      </c>
      <c r="AP56" s="13">
        <v>-3236.53</v>
      </c>
      <c r="AQ56" s="13">
        <f>SUM(AH56,W56,V56)</f>
        <v>-1718.05</v>
      </c>
      <c r="AR56" s="12">
        <v>10605.93</v>
      </c>
    </row>
    <row r="57" spans="1:44" ht="16.5" customHeight="1">
      <c r="A57" s="3">
        <v>117</v>
      </c>
      <c r="B57" s="6" t="s">
        <v>114</v>
      </c>
      <c r="C57" s="2" t="s">
        <v>42</v>
      </c>
      <c r="D57" s="8" t="s">
        <v>147</v>
      </c>
      <c r="E57" s="12">
        <v>3420.84</v>
      </c>
      <c r="F57" s="12">
        <v>1915.67</v>
      </c>
      <c r="G57" s="12"/>
      <c r="H57" s="12"/>
      <c r="I57" s="12"/>
      <c r="J57" s="12">
        <v>630</v>
      </c>
      <c r="K57" s="12">
        <v>649.57000000000005</v>
      </c>
      <c r="L57" s="12"/>
      <c r="M57" s="12"/>
      <c r="N57" s="13"/>
      <c r="O57" s="12"/>
      <c r="P57" s="12"/>
      <c r="Q57" s="12"/>
      <c r="R57" s="12"/>
      <c r="S57" s="12"/>
      <c r="T57" s="13"/>
      <c r="U57" s="12"/>
      <c r="V57" s="13"/>
      <c r="W57" s="13">
        <v>-1557.19</v>
      </c>
      <c r="X57" s="13"/>
      <c r="Y57" s="13"/>
      <c r="Z57" s="12"/>
      <c r="AA57" s="12"/>
      <c r="AB57" s="13"/>
      <c r="AC57" s="12"/>
      <c r="AD57" s="13"/>
      <c r="AE57" s="12"/>
      <c r="AF57" s="13"/>
      <c r="AG57" s="13"/>
      <c r="AH57" s="13"/>
      <c r="AI57" s="13"/>
      <c r="AJ57" s="13"/>
      <c r="AK57" s="13"/>
      <c r="AL57" s="13"/>
      <c r="AM57" s="12"/>
      <c r="AN57" s="13"/>
      <c r="AO57" s="13">
        <v>-642.33000000000004</v>
      </c>
      <c r="AP57" s="13">
        <v>-548.03</v>
      </c>
      <c r="AQ57" s="13">
        <f>SUM(W57)</f>
        <v>-1557.19</v>
      </c>
      <c r="AR57" s="12">
        <v>3868.53</v>
      </c>
    </row>
    <row r="58" spans="1:44" ht="16.5" customHeight="1">
      <c r="A58" s="3">
        <v>263</v>
      </c>
      <c r="B58" s="6" t="s">
        <v>115</v>
      </c>
      <c r="C58" s="2" t="s">
        <v>77</v>
      </c>
      <c r="D58" s="8" t="s">
        <v>153</v>
      </c>
      <c r="E58" s="12">
        <v>1108.05</v>
      </c>
      <c r="F58" s="12"/>
      <c r="G58" s="12"/>
      <c r="H58" s="12"/>
      <c r="I58" s="12"/>
      <c r="J58" s="12">
        <v>630</v>
      </c>
      <c r="K58" s="12"/>
      <c r="L58" s="12"/>
      <c r="M58" s="12"/>
      <c r="N58" s="13"/>
      <c r="O58" s="12"/>
      <c r="P58" s="12"/>
      <c r="Q58" s="12"/>
      <c r="R58" s="12"/>
      <c r="S58" s="12"/>
      <c r="T58" s="13"/>
      <c r="U58" s="12"/>
      <c r="V58" s="13"/>
      <c r="W58" s="13"/>
      <c r="X58" s="13"/>
      <c r="Y58" s="13"/>
      <c r="Z58" s="12"/>
      <c r="AA58" s="12"/>
      <c r="AB58" s="13"/>
      <c r="AC58" s="12"/>
      <c r="AD58" s="13"/>
      <c r="AE58" s="12"/>
      <c r="AF58" s="13"/>
      <c r="AG58" s="13"/>
      <c r="AH58" s="13"/>
      <c r="AI58" s="13"/>
      <c r="AJ58" s="13"/>
      <c r="AK58" s="13"/>
      <c r="AL58" s="13"/>
      <c r="AM58" s="12"/>
      <c r="AN58" s="13"/>
      <c r="AO58" s="13">
        <v>-88.64</v>
      </c>
      <c r="AP58" s="13"/>
      <c r="AQ58" s="13">
        <f>SUM(AD58)</f>
        <v>0</v>
      </c>
      <c r="AR58" s="12">
        <v>1649.41</v>
      </c>
    </row>
    <row r="59" spans="1:44" ht="16.5" customHeight="1">
      <c r="A59" s="3">
        <v>177</v>
      </c>
      <c r="B59" s="6" t="s">
        <v>116</v>
      </c>
      <c r="C59" s="2" t="s">
        <v>70</v>
      </c>
      <c r="D59" s="8" t="s">
        <v>147</v>
      </c>
      <c r="E59" s="12">
        <v>45.17</v>
      </c>
      <c r="F59" s="12">
        <v>19.87</v>
      </c>
      <c r="G59" s="12">
        <f>1858.46+AM59</f>
        <v>2555.62</v>
      </c>
      <c r="H59" s="12">
        <v>619.49</v>
      </c>
      <c r="I59" s="12"/>
      <c r="J59" s="12">
        <v>630</v>
      </c>
      <c r="K59" s="12"/>
      <c r="L59" s="12"/>
      <c r="M59" s="12"/>
      <c r="N59" s="13">
        <v>-1531.46</v>
      </c>
      <c r="O59" s="12"/>
      <c r="P59" s="12"/>
      <c r="Q59" s="12"/>
      <c r="R59" s="12"/>
      <c r="S59" s="12"/>
      <c r="T59" s="13"/>
      <c r="U59" s="12"/>
      <c r="V59" s="13"/>
      <c r="W59" s="13"/>
      <c r="X59" s="13"/>
      <c r="Y59" s="13"/>
      <c r="Z59" s="12"/>
      <c r="AA59" s="12"/>
      <c r="AB59" s="13">
        <v>-77</v>
      </c>
      <c r="AC59" s="12"/>
      <c r="AD59" s="13">
        <v>-26.32</v>
      </c>
      <c r="AE59" s="12"/>
      <c r="AF59" s="13">
        <v>-19.8</v>
      </c>
      <c r="AG59" s="13"/>
      <c r="AH59" s="13"/>
      <c r="AI59" s="13"/>
      <c r="AJ59" s="13">
        <v>-620.16</v>
      </c>
      <c r="AK59" s="13"/>
      <c r="AL59" s="13">
        <v>-697.16</v>
      </c>
      <c r="AM59" s="12">
        <v>697.16</v>
      </c>
      <c r="AN59" s="13"/>
      <c r="AO59" s="13">
        <v>-228.86</v>
      </c>
      <c r="AP59" s="13">
        <f>AD59</f>
        <v>-26.32</v>
      </c>
      <c r="AQ59" s="13">
        <f>SUM(AL59,AJ59,AF59,AD59,AB59,N59)</f>
        <v>-2971.8999999999996</v>
      </c>
      <c r="AR59" s="12">
        <v>669.39</v>
      </c>
    </row>
    <row r="60" spans="1:44" ht="16.5" customHeight="1">
      <c r="A60" s="3">
        <v>13</v>
      </c>
      <c r="B60" s="6" t="s">
        <v>117</v>
      </c>
      <c r="C60" s="2" t="s">
        <v>42</v>
      </c>
      <c r="D60" s="8" t="s">
        <v>150</v>
      </c>
      <c r="E60" s="12">
        <v>1054.73</v>
      </c>
      <c r="F60" s="12">
        <v>928.16</v>
      </c>
      <c r="G60" s="12">
        <f>3701.76+O60+R60+AC60+AM60</f>
        <v>6994.2600000000011</v>
      </c>
      <c r="H60" s="12">
        <f>1233.92+Q60+S60+AE60</f>
        <v>1896.5400000000002</v>
      </c>
      <c r="I60" s="12"/>
      <c r="J60" s="12">
        <v>630</v>
      </c>
      <c r="K60" s="12"/>
      <c r="L60" s="12">
        <v>147.16999999999999</v>
      </c>
      <c r="M60" s="12"/>
      <c r="N60" s="13">
        <v>-4538.6499999999996</v>
      </c>
      <c r="O60" s="12">
        <v>91.32</v>
      </c>
      <c r="P60" s="12"/>
      <c r="Q60" s="12">
        <v>30.44</v>
      </c>
      <c r="R60" s="12">
        <v>45.66</v>
      </c>
      <c r="S60" s="12">
        <v>15.22</v>
      </c>
      <c r="T60" s="13"/>
      <c r="U60" s="12"/>
      <c r="V60" s="13"/>
      <c r="W60" s="13"/>
      <c r="X60" s="13"/>
      <c r="Y60" s="13"/>
      <c r="Z60" s="12"/>
      <c r="AA60" s="12"/>
      <c r="AB60" s="13"/>
      <c r="AC60" s="12">
        <v>1850.88</v>
      </c>
      <c r="AD60" s="13">
        <v>-1017.31</v>
      </c>
      <c r="AE60" s="12">
        <v>616.96</v>
      </c>
      <c r="AF60" s="13"/>
      <c r="AG60" s="13"/>
      <c r="AH60" s="13"/>
      <c r="AI60" s="13">
        <v>-599.91</v>
      </c>
      <c r="AJ60" s="13">
        <v>-700.02</v>
      </c>
      <c r="AK60" s="13"/>
      <c r="AL60" s="13">
        <v>-1304.6400000000001</v>
      </c>
      <c r="AM60" s="12">
        <v>1304.6400000000001</v>
      </c>
      <c r="AN60" s="13"/>
      <c r="AO60" s="13">
        <v>-642.33000000000004</v>
      </c>
      <c r="AP60" s="13">
        <f>-22.06+AD60</f>
        <v>-1039.3699999999999</v>
      </c>
      <c r="AQ60" s="13">
        <f>SUM(AL60,AJ60,AI60,AD60,N60)</f>
        <v>-8160.53</v>
      </c>
      <c r="AR60" s="12">
        <v>2825.94</v>
      </c>
    </row>
    <row r="61" spans="1:44" ht="16.5" customHeight="1">
      <c r="A61" s="3">
        <v>141</v>
      </c>
      <c r="B61" s="6" t="s">
        <v>118</v>
      </c>
      <c r="C61" s="2" t="s">
        <v>53</v>
      </c>
      <c r="D61" s="8" t="s">
        <v>147</v>
      </c>
      <c r="E61" s="12">
        <f>Z61</f>
        <v>87.47</v>
      </c>
      <c r="F61" s="12">
        <v>45.48</v>
      </c>
      <c r="G61" s="12">
        <f>4940.35+AM61</f>
        <v>7664.4400000000005</v>
      </c>
      <c r="H61" s="12">
        <v>1646.78</v>
      </c>
      <c r="I61" s="12"/>
      <c r="J61" s="12">
        <v>630</v>
      </c>
      <c r="K61" s="12">
        <v>31.73</v>
      </c>
      <c r="L61" s="12"/>
      <c r="M61" s="12">
        <v>1045</v>
      </c>
      <c r="N61" s="13">
        <v>-2455.25</v>
      </c>
      <c r="O61" s="12"/>
      <c r="P61" s="12"/>
      <c r="Q61" s="12"/>
      <c r="R61" s="12"/>
      <c r="S61" s="12"/>
      <c r="T61" s="13">
        <v>-0.09</v>
      </c>
      <c r="U61" s="12"/>
      <c r="V61" s="13"/>
      <c r="W61" s="13">
        <v>-2609.6</v>
      </c>
      <c r="X61" s="13"/>
      <c r="Y61" s="13"/>
      <c r="Z61" s="12">
        <v>87.47</v>
      </c>
      <c r="AA61" s="12"/>
      <c r="AB61" s="13">
        <v>-117.49</v>
      </c>
      <c r="AC61" s="12"/>
      <c r="AD61" s="13">
        <v>-765.46</v>
      </c>
      <c r="AE61" s="12"/>
      <c r="AF61" s="13"/>
      <c r="AG61" s="13"/>
      <c r="AH61" s="13"/>
      <c r="AI61" s="13"/>
      <c r="AJ61" s="13"/>
      <c r="AK61" s="13">
        <v>-27.27</v>
      </c>
      <c r="AL61" s="13">
        <v>-2724.09</v>
      </c>
      <c r="AM61" s="12">
        <v>2724.09</v>
      </c>
      <c r="AN61" s="13"/>
      <c r="AO61" s="13">
        <v>-642.33000000000004</v>
      </c>
      <c r="AP61" s="13">
        <f>AD61</f>
        <v>-765.46</v>
      </c>
      <c r="AQ61" s="13">
        <f>SUM(AL61,AK61,AD61,AB61,W61,T61,N61)</f>
        <v>-8699.25</v>
      </c>
      <c r="AR61" s="12">
        <v>1809.32</v>
      </c>
    </row>
    <row r="62" spans="1:44" ht="16.5" customHeight="1">
      <c r="A62" s="3">
        <v>156</v>
      </c>
      <c r="B62" s="6" t="s">
        <v>119</v>
      </c>
      <c r="C62" s="2" t="s">
        <v>42</v>
      </c>
      <c r="D62" s="8" t="s">
        <v>147</v>
      </c>
      <c r="E62" s="12">
        <v>2624.08</v>
      </c>
      <c r="F62" s="12">
        <v>1312.04</v>
      </c>
      <c r="G62" s="12"/>
      <c r="H62" s="12"/>
      <c r="I62" s="12"/>
      <c r="J62" s="12">
        <v>630</v>
      </c>
      <c r="K62" s="12">
        <v>1070</v>
      </c>
      <c r="L62" s="12"/>
      <c r="M62" s="12"/>
      <c r="N62" s="13"/>
      <c r="O62" s="12"/>
      <c r="P62" s="12"/>
      <c r="Q62" s="12"/>
      <c r="R62" s="12"/>
      <c r="S62" s="12"/>
      <c r="T62" s="13">
        <v>-2.62</v>
      </c>
      <c r="U62" s="12"/>
      <c r="V62" s="13">
        <v>-26.24</v>
      </c>
      <c r="W62" s="13"/>
      <c r="X62" s="13"/>
      <c r="Y62" s="13"/>
      <c r="Z62" s="12"/>
      <c r="AA62" s="12"/>
      <c r="AB62" s="13"/>
      <c r="AC62" s="12"/>
      <c r="AD62" s="13"/>
      <c r="AE62" s="12"/>
      <c r="AF62" s="13"/>
      <c r="AG62" s="13"/>
      <c r="AH62" s="13"/>
      <c r="AI62" s="13"/>
      <c r="AJ62" s="13"/>
      <c r="AK62" s="13"/>
      <c r="AL62" s="13"/>
      <c r="AM62" s="12"/>
      <c r="AN62" s="13"/>
      <c r="AO62" s="13">
        <v>-550.66999999999996</v>
      </c>
      <c r="AP62" s="13">
        <v>-366.35</v>
      </c>
      <c r="AQ62" s="13">
        <f>SUM(V62,T62)</f>
        <v>-28.86</v>
      </c>
      <c r="AR62" s="12">
        <v>4690.24</v>
      </c>
    </row>
    <row r="63" spans="1:44" ht="16.5" customHeight="1">
      <c r="A63" s="3">
        <v>235</v>
      </c>
      <c r="B63" s="6" t="s">
        <v>120</v>
      </c>
      <c r="C63" s="2" t="s">
        <v>50</v>
      </c>
      <c r="D63" s="8" t="s">
        <v>147</v>
      </c>
      <c r="E63" s="12">
        <v>3490.39</v>
      </c>
      <c r="F63" s="12">
        <v>488.65</v>
      </c>
      <c r="G63" s="12"/>
      <c r="H63" s="12"/>
      <c r="I63" s="12"/>
      <c r="J63" s="12">
        <v>630</v>
      </c>
      <c r="K63" s="12"/>
      <c r="L63" s="12"/>
      <c r="M63" s="12"/>
      <c r="N63" s="13"/>
      <c r="O63" s="12"/>
      <c r="P63" s="12"/>
      <c r="Q63" s="12"/>
      <c r="R63" s="12"/>
      <c r="S63" s="12"/>
      <c r="T63" s="13">
        <v>-3.49</v>
      </c>
      <c r="U63" s="12"/>
      <c r="V63" s="13"/>
      <c r="W63" s="13">
        <v>-462.61</v>
      </c>
      <c r="X63" s="13"/>
      <c r="Y63" s="13"/>
      <c r="Z63" s="12"/>
      <c r="AA63" s="12"/>
      <c r="AB63" s="13">
        <v>-15.4</v>
      </c>
      <c r="AC63" s="12"/>
      <c r="AD63" s="13"/>
      <c r="AE63" s="12"/>
      <c r="AF63" s="13"/>
      <c r="AG63" s="13"/>
      <c r="AH63" s="13"/>
      <c r="AI63" s="13"/>
      <c r="AJ63" s="13"/>
      <c r="AK63" s="13"/>
      <c r="AL63" s="13"/>
      <c r="AM63" s="12"/>
      <c r="AN63" s="13"/>
      <c r="AO63" s="13">
        <v>-437.69</v>
      </c>
      <c r="AP63" s="13">
        <v>-176.4</v>
      </c>
      <c r="AQ63" s="13">
        <f>SUM(AB63,W63,T63)</f>
        <v>-481.5</v>
      </c>
      <c r="AR63" s="12">
        <v>3513.45</v>
      </c>
    </row>
    <row r="64" spans="1:44" ht="16.5" customHeight="1">
      <c r="A64" s="3">
        <v>268</v>
      </c>
      <c r="B64" s="6" t="s">
        <v>121</v>
      </c>
      <c r="C64" s="2" t="s">
        <v>50</v>
      </c>
      <c r="D64" s="8" t="s">
        <v>147</v>
      </c>
      <c r="E64" s="12">
        <v>3490.39</v>
      </c>
      <c r="F64" s="12"/>
      <c r="G64" s="12"/>
      <c r="H64" s="12"/>
      <c r="I64" s="12"/>
      <c r="J64" s="12">
        <v>630</v>
      </c>
      <c r="K64" s="12"/>
      <c r="L64" s="12"/>
      <c r="M64" s="12"/>
      <c r="N64" s="13"/>
      <c r="O64" s="12"/>
      <c r="P64" s="12"/>
      <c r="Q64" s="12"/>
      <c r="R64" s="12"/>
      <c r="S64" s="12"/>
      <c r="T64" s="13"/>
      <c r="U64" s="12"/>
      <c r="V64" s="13"/>
      <c r="W64" s="13">
        <v>-118.48</v>
      </c>
      <c r="X64" s="13"/>
      <c r="Y64" s="13"/>
      <c r="Z64" s="12"/>
      <c r="AA64" s="12"/>
      <c r="AB64" s="13"/>
      <c r="AC64" s="12"/>
      <c r="AD64" s="13"/>
      <c r="AE64" s="12"/>
      <c r="AF64" s="13"/>
      <c r="AG64" s="13"/>
      <c r="AH64" s="13"/>
      <c r="AI64" s="13"/>
      <c r="AJ64" s="13"/>
      <c r="AK64" s="13"/>
      <c r="AL64" s="13"/>
      <c r="AM64" s="12"/>
      <c r="AN64" s="13"/>
      <c r="AO64" s="13">
        <v>-383.94</v>
      </c>
      <c r="AP64" s="13">
        <v>-111.17</v>
      </c>
      <c r="AQ64" s="13">
        <f>SUM(W64)</f>
        <v>-118.48</v>
      </c>
      <c r="AR64" s="12">
        <v>3506.8</v>
      </c>
    </row>
    <row r="65" spans="1:44" ht="16.5" customHeight="1">
      <c r="A65" s="3">
        <v>91</v>
      </c>
      <c r="B65" s="6" t="s">
        <v>122</v>
      </c>
      <c r="C65" s="2" t="s">
        <v>123</v>
      </c>
      <c r="D65" s="8" t="s">
        <v>148</v>
      </c>
      <c r="E65" s="12">
        <v>2919.01</v>
      </c>
      <c r="F65" s="12">
        <v>1926.55</v>
      </c>
      <c r="G65" s="12">
        <f>9220.76+AC65+AM65</f>
        <v>15973.18</v>
      </c>
      <c r="H65" s="12">
        <f>3073.59+AE65</f>
        <v>4610.38</v>
      </c>
      <c r="I65" s="12"/>
      <c r="J65" s="12">
        <v>630</v>
      </c>
      <c r="K65" s="12">
        <v>309.43</v>
      </c>
      <c r="L65" s="12">
        <v>147.16999999999999</v>
      </c>
      <c r="M65" s="12"/>
      <c r="N65" s="13">
        <v>-11631.73</v>
      </c>
      <c r="O65" s="12"/>
      <c r="P65" s="12"/>
      <c r="Q65" s="12"/>
      <c r="R65" s="12"/>
      <c r="S65" s="12"/>
      <c r="T65" s="13"/>
      <c r="U65" s="12"/>
      <c r="V65" s="13">
        <v>-29.19</v>
      </c>
      <c r="W65" s="13">
        <v>-2066.2199999999998</v>
      </c>
      <c r="X65" s="13"/>
      <c r="Y65" s="13"/>
      <c r="Z65" s="12"/>
      <c r="AA65" s="12"/>
      <c r="AB65" s="13"/>
      <c r="AC65" s="12">
        <v>4610.38</v>
      </c>
      <c r="AD65" s="13">
        <v>-4025.42</v>
      </c>
      <c r="AE65" s="12">
        <v>1536.79</v>
      </c>
      <c r="AF65" s="13"/>
      <c r="AG65" s="13"/>
      <c r="AH65" s="13"/>
      <c r="AI65" s="13"/>
      <c r="AJ65" s="13"/>
      <c r="AK65" s="13"/>
      <c r="AL65" s="13">
        <v>-2142.04</v>
      </c>
      <c r="AM65" s="12">
        <v>2142.04</v>
      </c>
      <c r="AN65" s="13"/>
      <c r="AO65" s="13">
        <v>-642.33000000000004</v>
      </c>
      <c r="AP65" s="13">
        <f>-588.73+AD65</f>
        <v>-4614.1499999999996</v>
      </c>
      <c r="AQ65" s="13">
        <f>SUM(AL65,AD65,W65,V65,N65)</f>
        <v>-19894.599999999999</v>
      </c>
      <c r="AR65" s="12">
        <v>5390.06</v>
      </c>
    </row>
    <row r="66" spans="1:44" ht="16.5" customHeight="1">
      <c r="A66" s="3">
        <v>88</v>
      </c>
      <c r="B66" s="6" t="s">
        <v>124</v>
      </c>
      <c r="C66" s="2" t="s">
        <v>53</v>
      </c>
      <c r="D66" s="8" t="s">
        <v>147</v>
      </c>
      <c r="E66" s="12">
        <v>2893.04</v>
      </c>
      <c r="F66" s="12">
        <v>1909.41</v>
      </c>
      <c r="G66" s="12"/>
      <c r="H66" s="12"/>
      <c r="I66" s="12"/>
      <c r="J66" s="12">
        <v>630</v>
      </c>
      <c r="K66" s="12">
        <v>1125.51</v>
      </c>
      <c r="L66" s="12"/>
      <c r="M66" s="12"/>
      <c r="N66" s="13"/>
      <c r="O66" s="12"/>
      <c r="P66" s="12"/>
      <c r="Q66" s="12"/>
      <c r="R66" s="12"/>
      <c r="S66" s="12"/>
      <c r="T66" s="13"/>
      <c r="U66" s="12"/>
      <c r="V66" s="13">
        <v>-28.93</v>
      </c>
      <c r="W66" s="13"/>
      <c r="X66" s="13"/>
      <c r="Y66" s="13"/>
      <c r="Z66" s="12"/>
      <c r="AA66" s="12"/>
      <c r="AB66" s="13"/>
      <c r="AC66" s="12"/>
      <c r="AD66" s="13"/>
      <c r="AE66" s="12"/>
      <c r="AF66" s="13"/>
      <c r="AG66" s="13">
        <v>-106.01</v>
      </c>
      <c r="AH66" s="13">
        <v>-175.04</v>
      </c>
      <c r="AI66" s="13">
        <v>-920.02</v>
      </c>
      <c r="AJ66" s="13"/>
      <c r="AK66" s="13"/>
      <c r="AL66" s="13"/>
      <c r="AM66" s="12"/>
      <c r="AN66" s="13"/>
      <c r="AO66" s="13">
        <v>-642.33000000000004</v>
      </c>
      <c r="AP66" s="13">
        <v>-584.19000000000005</v>
      </c>
      <c r="AQ66" s="13">
        <f>SUM(AI66,AH66,AG66,V66)</f>
        <v>-1230</v>
      </c>
      <c r="AR66" s="12">
        <v>4101.4399999999996</v>
      </c>
    </row>
    <row r="67" spans="1:44" ht="16.5" customHeight="1">
      <c r="A67" s="3">
        <v>266</v>
      </c>
      <c r="B67" s="6" t="s">
        <v>125</v>
      </c>
      <c r="C67" s="2" t="s">
        <v>46</v>
      </c>
      <c r="D67" s="8" t="s">
        <v>147</v>
      </c>
      <c r="E67" s="12">
        <v>1862.89</v>
      </c>
      <c r="F67" s="12">
        <v>37.26</v>
      </c>
      <c r="G67" s="12"/>
      <c r="H67" s="12"/>
      <c r="I67" s="12"/>
      <c r="J67" s="12">
        <v>630</v>
      </c>
      <c r="K67" s="12"/>
      <c r="L67" s="12"/>
      <c r="M67" s="12">
        <v>1045</v>
      </c>
      <c r="N67" s="13"/>
      <c r="O67" s="12"/>
      <c r="P67" s="12"/>
      <c r="Q67" s="12"/>
      <c r="R67" s="12"/>
      <c r="S67" s="12"/>
      <c r="T67" s="13">
        <v>-1.86</v>
      </c>
      <c r="U67" s="12"/>
      <c r="V67" s="13"/>
      <c r="W67" s="13"/>
      <c r="X67" s="13"/>
      <c r="Y67" s="13"/>
      <c r="Z67" s="12"/>
      <c r="AA67" s="12"/>
      <c r="AB67" s="13"/>
      <c r="AC67" s="12"/>
      <c r="AD67" s="13"/>
      <c r="AE67" s="12"/>
      <c r="AF67" s="13"/>
      <c r="AG67" s="13"/>
      <c r="AH67" s="13"/>
      <c r="AI67" s="13"/>
      <c r="AJ67" s="13"/>
      <c r="AK67" s="13"/>
      <c r="AL67" s="13"/>
      <c r="AM67" s="12"/>
      <c r="AN67" s="13"/>
      <c r="AO67" s="13">
        <v>-171.01</v>
      </c>
      <c r="AP67" s="13"/>
      <c r="AQ67" s="13">
        <f>SUM(T67)</f>
        <v>-1.86</v>
      </c>
      <c r="AR67" s="12">
        <v>3402.28</v>
      </c>
    </row>
    <row r="68" spans="1:44" ht="16.5" customHeight="1">
      <c r="A68" s="3">
        <v>124</v>
      </c>
      <c r="B68" s="6" t="s">
        <v>126</v>
      </c>
      <c r="C68" s="2" t="s">
        <v>53</v>
      </c>
      <c r="D68" s="8" t="s">
        <v>150</v>
      </c>
      <c r="E68" s="12">
        <v>2755.27</v>
      </c>
      <c r="F68" s="12">
        <v>1542.95</v>
      </c>
      <c r="G68" s="12"/>
      <c r="H68" s="12"/>
      <c r="I68" s="12"/>
      <c r="J68" s="12">
        <v>630</v>
      </c>
      <c r="K68" s="12">
        <v>506.11</v>
      </c>
      <c r="L68" s="12"/>
      <c r="M68" s="12">
        <v>1045</v>
      </c>
      <c r="N68" s="13"/>
      <c r="O68" s="12"/>
      <c r="P68" s="12"/>
      <c r="Q68" s="12"/>
      <c r="R68" s="12"/>
      <c r="S68" s="12"/>
      <c r="T68" s="13"/>
      <c r="U68" s="12"/>
      <c r="V68" s="13"/>
      <c r="W68" s="13"/>
      <c r="X68" s="13"/>
      <c r="Y68" s="13"/>
      <c r="Z68" s="12"/>
      <c r="AA68" s="12"/>
      <c r="AB68" s="13"/>
      <c r="AC68" s="12"/>
      <c r="AD68" s="13"/>
      <c r="AE68" s="12"/>
      <c r="AF68" s="13"/>
      <c r="AG68" s="13"/>
      <c r="AH68" s="13"/>
      <c r="AI68" s="13">
        <v>-680.2</v>
      </c>
      <c r="AJ68" s="13">
        <v>-181.57</v>
      </c>
      <c r="AK68" s="13"/>
      <c r="AL68" s="13"/>
      <c r="AM68" s="12"/>
      <c r="AN68" s="13"/>
      <c r="AO68" s="13">
        <v>-528.47</v>
      </c>
      <c r="AP68" s="13">
        <v>-325.94</v>
      </c>
      <c r="AQ68" s="13">
        <f>SUM(AJ68,AI68)</f>
        <v>-861.77</v>
      </c>
      <c r="AR68" s="12">
        <v>4763.1499999999996</v>
      </c>
    </row>
    <row r="69" spans="1:44" ht="16.5" customHeight="1">
      <c r="A69" s="3">
        <v>146</v>
      </c>
      <c r="B69" s="6" t="s">
        <v>127</v>
      </c>
      <c r="C69" s="2" t="s">
        <v>61</v>
      </c>
      <c r="D69" s="8" t="s">
        <v>147</v>
      </c>
      <c r="E69" s="12">
        <v>9627.75</v>
      </c>
      <c r="F69" s="12">
        <v>5006.43</v>
      </c>
      <c r="G69" s="12"/>
      <c r="H69" s="12"/>
      <c r="I69" s="12"/>
      <c r="J69" s="12">
        <v>630</v>
      </c>
      <c r="K69" s="12">
        <v>501.32</v>
      </c>
      <c r="L69" s="12">
        <v>1004.69</v>
      </c>
      <c r="M69" s="12">
        <v>1045</v>
      </c>
      <c r="N69" s="13"/>
      <c r="O69" s="12"/>
      <c r="P69" s="12"/>
      <c r="Q69" s="12"/>
      <c r="R69" s="12"/>
      <c r="S69" s="12"/>
      <c r="T69" s="13"/>
      <c r="U69" s="12"/>
      <c r="V69" s="13">
        <v>-96.28</v>
      </c>
      <c r="W69" s="13">
        <v>-1005.99</v>
      </c>
      <c r="X69" s="13"/>
      <c r="Y69" s="13"/>
      <c r="Z69" s="12"/>
      <c r="AA69" s="12"/>
      <c r="AB69" s="13"/>
      <c r="AC69" s="12"/>
      <c r="AD69" s="13"/>
      <c r="AE69" s="12"/>
      <c r="AF69" s="13"/>
      <c r="AG69" s="13"/>
      <c r="AH69" s="13"/>
      <c r="AI69" s="13">
        <v>-1281.94</v>
      </c>
      <c r="AJ69" s="13"/>
      <c r="AK69" s="13"/>
      <c r="AL69" s="13"/>
      <c r="AM69" s="12"/>
      <c r="AN69" s="13"/>
      <c r="AO69" s="13">
        <v>-642.33000000000004</v>
      </c>
      <c r="AP69" s="13">
        <v>-3236.14</v>
      </c>
      <c r="AQ69" s="13">
        <f>SUM(AI69,W69,V69)</f>
        <v>-2384.2100000000005</v>
      </c>
      <c r="AR69" s="12">
        <v>11552.51</v>
      </c>
    </row>
    <row r="70" spans="1:44" ht="16.5" customHeight="1">
      <c r="A70" s="3">
        <v>161</v>
      </c>
      <c r="B70" s="6" t="s">
        <v>128</v>
      </c>
      <c r="C70" s="2" t="s">
        <v>42</v>
      </c>
      <c r="D70" s="8" t="s">
        <v>147</v>
      </c>
      <c r="E70" s="12">
        <v>109.65</v>
      </c>
      <c r="F70" s="12">
        <v>52.63</v>
      </c>
      <c r="G70" s="12">
        <f>6225.03+O70+AM70</f>
        <v>8289.67</v>
      </c>
      <c r="H70" s="12">
        <f>2075.01+Q70</f>
        <v>2127.23</v>
      </c>
      <c r="I70" s="12">
        <v>65.790000000000006</v>
      </c>
      <c r="J70" s="12">
        <v>630</v>
      </c>
      <c r="K70" s="12">
        <v>21.65</v>
      </c>
      <c r="L70" s="12">
        <v>31.29</v>
      </c>
      <c r="M70" s="12">
        <v>1045</v>
      </c>
      <c r="N70" s="13">
        <v>-4565.3500000000004</v>
      </c>
      <c r="O70" s="12">
        <v>156.65</v>
      </c>
      <c r="P70" s="12"/>
      <c r="Q70" s="12">
        <v>52.22</v>
      </c>
      <c r="R70" s="12"/>
      <c r="S70" s="12"/>
      <c r="T70" s="13">
        <v>-0.11</v>
      </c>
      <c r="U70" s="12"/>
      <c r="V70" s="13">
        <v>-1.1000000000000001</v>
      </c>
      <c r="W70" s="13">
        <v>-582.92999999999995</v>
      </c>
      <c r="X70" s="13"/>
      <c r="Y70" s="13"/>
      <c r="Z70" s="12"/>
      <c r="AA70" s="12"/>
      <c r="AB70" s="13"/>
      <c r="AC70" s="12"/>
      <c r="AD70" s="13">
        <v>-1184.3699999999999</v>
      </c>
      <c r="AE70" s="12"/>
      <c r="AF70" s="13"/>
      <c r="AG70" s="13"/>
      <c r="AH70" s="13"/>
      <c r="AI70" s="13"/>
      <c r="AJ70" s="13">
        <v>-1293.73</v>
      </c>
      <c r="AK70" s="13"/>
      <c r="AL70" s="13">
        <v>-1907.99</v>
      </c>
      <c r="AM70" s="12">
        <v>1907.99</v>
      </c>
      <c r="AN70" s="13"/>
      <c r="AO70" s="13">
        <v>-642.33000000000004</v>
      </c>
      <c r="AP70" s="13">
        <f>AD70</f>
        <v>-1184.3699999999999</v>
      </c>
      <c r="AQ70" s="13">
        <f>SUM(AL70,AJ70,AD70,W70,V70,T70,N70)</f>
        <v>-9535.5800000000017</v>
      </c>
      <c r="AR70" s="12">
        <v>2195</v>
      </c>
    </row>
    <row r="71" spans="1:44" ht="16.5" customHeight="1">
      <c r="A71" s="3">
        <v>137</v>
      </c>
      <c r="B71" s="6" t="s">
        <v>129</v>
      </c>
      <c r="C71" s="2" t="s">
        <v>53</v>
      </c>
      <c r="D71" s="8" t="s">
        <v>147</v>
      </c>
      <c r="E71" s="12">
        <f>3766.4+P71</f>
        <v>5299.31</v>
      </c>
      <c r="F71" s="12">
        <v>2033.86</v>
      </c>
      <c r="G71" s="12"/>
      <c r="H71" s="12"/>
      <c r="I71" s="12"/>
      <c r="J71" s="12">
        <v>630</v>
      </c>
      <c r="K71" s="12"/>
      <c r="L71" s="12">
        <v>1004.69</v>
      </c>
      <c r="M71" s="12"/>
      <c r="N71" s="13"/>
      <c r="O71" s="12"/>
      <c r="P71" s="12">
        <v>1532.91</v>
      </c>
      <c r="Q71" s="12"/>
      <c r="R71" s="12"/>
      <c r="S71" s="12"/>
      <c r="T71" s="13">
        <v>-3.76</v>
      </c>
      <c r="U71" s="12"/>
      <c r="V71" s="13">
        <v>-37.659999999999997</v>
      </c>
      <c r="W71" s="13"/>
      <c r="X71" s="13"/>
      <c r="Y71" s="13"/>
      <c r="Z71" s="12"/>
      <c r="AA71" s="12"/>
      <c r="AB71" s="13"/>
      <c r="AC71" s="12"/>
      <c r="AD71" s="13"/>
      <c r="AE71" s="12"/>
      <c r="AF71" s="13"/>
      <c r="AG71" s="13"/>
      <c r="AH71" s="13"/>
      <c r="AI71" s="13"/>
      <c r="AJ71" s="13">
        <v>-1599.8</v>
      </c>
      <c r="AK71" s="13"/>
      <c r="AL71" s="13"/>
      <c r="AM71" s="12"/>
      <c r="AN71" s="13"/>
      <c r="AO71" s="13">
        <v>-642.33000000000004</v>
      </c>
      <c r="AP71" s="13">
        <v>-1246.9100000000001</v>
      </c>
      <c r="AQ71" s="13">
        <f>SUM(AJ71,V71,T71)</f>
        <v>-1641.22</v>
      </c>
      <c r="AR71" s="12">
        <v>5437.4</v>
      </c>
    </row>
    <row r="72" spans="1:44" ht="16.5" customHeight="1">
      <c r="A72" s="3">
        <v>179</v>
      </c>
      <c r="B72" s="6" t="s">
        <v>130</v>
      </c>
      <c r="C72" s="2" t="s">
        <v>42</v>
      </c>
      <c r="D72" s="8" t="s">
        <v>147</v>
      </c>
      <c r="E72" s="12">
        <v>2624.08</v>
      </c>
      <c r="F72" s="12">
        <v>1102.1099999999999</v>
      </c>
      <c r="G72" s="12"/>
      <c r="H72" s="12"/>
      <c r="I72" s="12"/>
      <c r="J72" s="12">
        <v>630</v>
      </c>
      <c r="K72" s="12">
        <v>428</v>
      </c>
      <c r="L72" s="12"/>
      <c r="M72" s="12">
        <v>2090</v>
      </c>
      <c r="N72" s="13"/>
      <c r="O72" s="12"/>
      <c r="P72" s="12"/>
      <c r="Q72" s="12"/>
      <c r="R72" s="12"/>
      <c r="S72" s="12"/>
      <c r="T72" s="13">
        <v>-2.62</v>
      </c>
      <c r="U72" s="12"/>
      <c r="V72" s="13"/>
      <c r="W72" s="13">
        <v>-374.02</v>
      </c>
      <c r="X72" s="13"/>
      <c r="Y72" s="13"/>
      <c r="Z72" s="12"/>
      <c r="AA72" s="12"/>
      <c r="AB72" s="13">
        <v>-46.2</v>
      </c>
      <c r="AC72" s="12"/>
      <c r="AD72" s="13"/>
      <c r="AE72" s="12"/>
      <c r="AF72" s="13"/>
      <c r="AG72" s="13">
        <v>-253</v>
      </c>
      <c r="AH72" s="13"/>
      <c r="AI72" s="13"/>
      <c r="AJ72" s="13"/>
      <c r="AK72" s="13"/>
      <c r="AL72" s="13"/>
      <c r="AM72" s="12"/>
      <c r="AN72" s="13"/>
      <c r="AO72" s="13">
        <v>-456.96</v>
      </c>
      <c r="AP72" s="13">
        <v>-114.47</v>
      </c>
      <c r="AQ72" s="13">
        <f>SUM(AG72,AB72,W72,T72)</f>
        <v>-675.84</v>
      </c>
      <c r="AR72" s="12">
        <v>5626.92</v>
      </c>
    </row>
    <row r="73" spans="1:44" ht="16.5" customHeight="1">
      <c r="A73" s="3">
        <v>232</v>
      </c>
      <c r="B73" s="6" t="s">
        <v>131</v>
      </c>
      <c r="C73" s="2" t="s">
        <v>66</v>
      </c>
      <c r="D73" s="8" t="s">
        <v>147</v>
      </c>
      <c r="E73" s="12">
        <v>2463.1799999999998</v>
      </c>
      <c r="F73" s="12">
        <v>344.85</v>
      </c>
      <c r="G73" s="12"/>
      <c r="H73" s="12"/>
      <c r="I73" s="12"/>
      <c r="J73" s="12">
        <v>630</v>
      </c>
      <c r="K73" s="12"/>
      <c r="L73" s="12"/>
      <c r="M73" s="12"/>
      <c r="N73" s="13"/>
      <c r="O73" s="12"/>
      <c r="P73" s="12"/>
      <c r="Q73" s="12"/>
      <c r="R73" s="12"/>
      <c r="S73" s="12"/>
      <c r="T73" s="13">
        <v>-2.46</v>
      </c>
      <c r="U73" s="12"/>
      <c r="V73" s="13"/>
      <c r="W73" s="13"/>
      <c r="X73" s="13"/>
      <c r="Y73" s="13"/>
      <c r="Z73" s="12"/>
      <c r="AA73" s="12"/>
      <c r="AB73" s="13"/>
      <c r="AC73" s="12"/>
      <c r="AD73" s="13"/>
      <c r="AE73" s="12"/>
      <c r="AF73" s="13"/>
      <c r="AG73" s="13"/>
      <c r="AH73" s="13"/>
      <c r="AI73" s="13"/>
      <c r="AJ73" s="13"/>
      <c r="AK73" s="13"/>
      <c r="AL73" s="13"/>
      <c r="AM73" s="12"/>
      <c r="AN73" s="13"/>
      <c r="AO73" s="13">
        <v>-252.72</v>
      </c>
      <c r="AP73" s="13">
        <v>-48.85</v>
      </c>
      <c r="AQ73" s="13">
        <f>SUM(T73)</f>
        <v>-2.46</v>
      </c>
      <c r="AR73" s="12">
        <v>3134</v>
      </c>
    </row>
    <row r="74" spans="1:44" ht="16.5" customHeight="1">
      <c r="A74" s="3">
        <v>248</v>
      </c>
      <c r="B74" s="6" t="s">
        <v>132</v>
      </c>
      <c r="C74" s="2" t="s">
        <v>46</v>
      </c>
      <c r="D74" s="8" t="s">
        <v>147</v>
      </c>
      <c r="E74" s="12">
        <v>1862.88</v>
      </c>
      <c r="F74" s="12">
        <v>223.55</v>
      </c>
      <c r="G74" s="12"/>
      <c r="H74" s="12"/>
      <c r="I74" s="12"/>
      <c r="J74" s="12">
        <v>630</v>
      </c>
      <c r="K74" s="12"/>
      <c r="L74" s="12"/>
      <c r="M74" s="12"/>
      <c r="N74" s="13"/>
      <c r="O74" s="12"/>
      <c r="P74" s="12"/>
      <c r="Q74" s="12"/>
      <c r="R74" s="12"/>
      <c r="S74" s="12"/>
      <c r="T74" s="13">
        <v>-1.86</v>
      </c>
      <c r="U74" s="12"/>
      <c r="V74" s="13"/>
      <c r="W74" s="13"/>
      <c r="X74" s="13"/>
      <c r="Y74" s="13"/>
      <c r="Z74" s="12"/>
      <c r="AA74" s="12"/>
      <c r="AB74" s="13">
        <v>-30.8</v>
      </c>
      <c r="AC74" s="12"/>
      <c r="AD74" s="13"/>
      <c r="AE74" s="12"/>
      <c r="AF74" s="13"/>
      <c r="AG74" s="13"/>
      <c r="AH74" s="13"/>
      <c r="AI74" s="13">
        <v>-471.89</v>
      </c>
      <c r="AJ74" s="13"/>
      <c r="AK74" s="13"/>
      <c r="AL74" s="13"/>
      <c r="AM74" s="12"/>
      <c r="AN74" s="13"/>
      <c r="AO74" s="13">
        <v>-187.77</v>
      </c>
      <c r="AP74" s="13"/>
      <c r="AQ74" s="13">
        <f>SUM(AI74,AB74,T74)</f>
        <v>-504.55</v>
      </c>
      <c r="AR74" s="12">
        <v>2024.11</v>
      </c>
    </row>
    <row r="75" spans="1:44" ht="16.5" customHeight="1">
      <c r="A75" s="3">
        <v>191</v>
      </c>
      <c r="B75" s="6" t="s">
        <v>133</v>
      </c>
      <c r="C75" s="2" t="s">
        <v>79</v>
      </c>
      <c r="D75" s="8" t="s">
        <v>147</v>
      </c>
      <c r="E75" s="12">
        <v>4944.71</v>
      </c>
      <c r="F75" s="12">
        <v>1186.73</v>
      </c>
      <c r="G75" s="12"/>
      <c r="H75" s="12"/>
      <c r="I75" s="12"/>
      <c r="J75" s="12">
        <v>630</v>
      </c>
      <c r="K75" s="12"/>
      <c r="L75" s="12"/>
      <c r="M75" s="12">
        <v>1045</v>
      </c>
      <c r="N75" s="13"/>
      <c r="O75" s="12"/>
      <c r="P75" s="12"/>
      <c r="Q75" s="12"/>
      <c r="R75" s="12"/>
      <c r="S75" s="12"/>
      <c r="T75" s="13"/>
      <c r="U75" s="12"/>
      <c r="V75" s="13"/>
      <c r="W75" s="13"/>
      <c r="X75" s="13"/>
      <c r="Y75" s="13"/>
      <c r="Z75" s="12"/>
      <c r="AA75" s="12"/>
      <c r="AB75" s="13">
        <v>-46.2</v>
      </c>
      <c r="AC75" s="12"/>
      <c r="AD75" s="13"/>
      <c r="AE75" s="12"/>
      <c r="AF75" s="13"/>
      <c r="AG75" s="13"/>
      <c r="AH75" s="13"/>
      <c r="AI75" s="13"/>
      <c r="AJ75" s="13"/>
      <c r="AK75" s="13"/>
      <c r="AL75" s="13"/>
      <c r="AM75" s="12"/>
      <c r="AN75" s="13"/>
      <c r="AO75" s="13">
        <v>-642.33000000000004</v>
      </c>
      <c r="AP75" s="13">
        <v>-640.15</v>
      </c>
      <c r="AQ75" s="13">
        <f>SUM(AB75)</f>
        <v>-46.2</v>
      </c>
      <c r="AR75" s="12">
        <v>6477.76</v>
      </c>
    </row>
    <row r="76" spans="1:44" ht="16.5" customHeight="1">
      <c r="A76" s="3">
        <v>46</v>
      </c>
      <c r="B76" s="6" t="s">
        <v>134</v>
      </c>
      <c r="C76" s="2" t="s">
        <v>70</v>
      </c>
      <c r="D76" s="8" t="s">
        <v>147</v>
      </c>
      <c r="E76" s="12">
        <v>1494.03</v>
      </c>
      <c r="F76" s="12">
        <v>1165.3399999999999</v>
      </c>
      <c r="G76" s="12"/>
      <c r="H76" s="12"/>
      <c r="I76" s="12"/>
      <c r="J76" s="12">
        <v>630</v>
      </c>
      <c r="K76" s="12"/>
      <c r="L76" s="12"/>
      <c r="M76" s="12"/>
      <c r="N76" s="13"/>
      <c r="O76" s="12"/>
      <c r="P76" s="12"/>
      <c r="Q76" s="12"/>
      <c r="R76" s="12"/>
      <c r="S76" s="12"/>
      <c r="T76" s="13"/>
      <c r="U76" s="12"/>
      <c r="V76" s="13"/>
      <c r="W76" s="13"/>
      <c r="X76" s="13"/>
      <c r="Y76" s="13"/>
      <c r="Z76" s="12"/>
      <c r="AA76" s="12"/>
      <c r="AB76" s="13">
        <v>-30.8</v>
      </c>
      <c r="AC76" s="12"/>
      <c r="AD76" s="13"/>
      <c r="AE76" s="12"/>
      <c r="AF76" s="13"/>
      <c r="AG76" s="13"/>
      <c r="AH76" s="13"/>
      <c r="AI76" s="13"/>
      <c r="AJ76" s="13"/>
      <c r="AK76" s="13"/>
      <c r="AL76" s="13"/>
      <c r="AM76" s="12"/>
      <c r="AN76" s="13"/>
      <c r="AO76" s="13">
        <v>-239.34</v>
      </c>
      <c r="AP76" s="13">
        <v>-38.700000000000003</v>
      </c>
      <c r="AQ76" s="13">
        <f>SUM(AB76)</f>
        <v>-30.8</v>
      </c>
      <c r="AR76" s="12">
        <v>2980.53</v>
      </c>
    </row>
    <row r="77" spans="1:44" ht="16.5" customHeight="1">
      <c r="A77" s="3">
        <v>114</v>
      </c>
      <c r="B77" s="6" t="s">
        <v>135</v>
      </c>
      <c r="C77" s="2" t="s">
        <v>100</v>
      </c>
      <c r="D77" s="8" t="s">
        <v>147</v>
      </c>
      <c r="E77" s="12">
        <f>2390.67+Z77</f>
        <v>2553.3000000000002</v>
      </c>
      <c r="F77" s="12">
        <v>1429.85</v>
      </c>
      <c r="G77" s="12"/>
      <c r="H77" s="12"/>
      <c r="I77" s="12"/>
      <c r="J77" s="12">
        <v>630</v>
      </c>
      <c r="K77" s="12"/>
      <c r="L77" s="12"/>
      <c r="M77" s="12"/>
      <c r="N77" s="13"/>
      <c r="O77" s="12"/>
      <c r="P77" s="12"/>
      <c r="Q77" s="12"/>
      <c r="R77" s="12"/>
      <c r="S77" s="12"/>
      <c r="T77" s="13">
        <v>-2.5499999999999998</v>
      </c>
      <c r="U77" s="12"/>
      <c r="V77" s="13">
        <v>-23.91</v>
      </c>
      <c r="W77" s="13"/>
      <c r="X77" s="13"/>
      <c r="Y77" s="13"/>
      <c r="Z77" s="12">
        <v>162.63</v>
      </c>
      <c r="AA77" s="12"/>
      <c r="AB77" s="13">
        <v>-15.4</v>
      </c>
      <c r="AC77" s="12"/>
      <c r="AD77" s="13"/>
      <c r="AE77" s="12"/>
      <c r="AF77" s="13"/>
      <c r="AG77" s="13">
        <v>-60</v>
      </c>
      <c r="AH77" s="13"/>
      <c r="AI77" s="13"/>
      <c r="AJ77" s="13">
        <v>-433.75</v>
      </c>
      <c r="AK77" s="13">
        <v>-54.54</v>
      </c>
      <c r="AL77" s="13"/>
      <c r="AM77" s="12"/>
      <c r="AN77" s="13"/>
      <c r="AO77" s="13">
        <v>-438.14</v>
      </c>
      <c r="AP77" s="13">
        <v>-176.95</v>
      </c>
      <c r="AQ77" s="13">
        <f>SUM(AK77,AJ77,AG77,AB77,V77,T77)</f>
        <v>-590.14999999999986</v>
      </c>
      <c r="AR77" s="12">
        <v>3407.91</v>
      </c>
    </row>
    <row r="78" spans="1:44" ht="16.5" customHeight="1">
      <c r="A78" s="3">
        <v>126</v>
      </c>
      <c r="B78" s="6" t="s">
        <v>136</v>
      </c>
      <c r="C78" s="2" t="s">
        <v>94</v>
      </c>
      <c r="D78" s="8" t="s">
        <v>147</v>
      </c>
      <c r="E78" s="12">
        <v>6220.04</v>
      </c>
      <c r="F78" s="12">
        <v>3483.22</v>
      </c>
      <c r="G78" s="12"/>
      <c r="H78" s="12"/>
      <c r="I78" s="12"/>
      <c r="J78" s="12">
        <v>630</v>
      </c>
      <c r="K78" s="12">
        <v>1660.82</v>
      </c>
      <c r="L78" s="12"/>
      <c r="M78" s="12"/>
      <c r="N78" s="13"/>
      <c r="O78" s="12"/>
      <c r="P78" s="12"/>
      <c r="Q78" s="12"/>
      <c r="R78" s="12"/>
      <c r="S78" s="12"/>
      <c r="T78" s="13"/>
      <c r="U78" s="12"/>
      <c r="V78" s="13"/>
      <c r="W78" s="13">
        <v>-1141</v>
      </c>
      <c r="X78" s="13"/>
      <c r="Y78" s="13"/>
      <c r="Z78" s="12"/>
      <c r="AA78" s="12"/>
      <c r="AB78" s="13">
        <v>-15.4</v>
      </c>
      <c r="AC78" s="12"/>
      <c r="AD78" s="13"/>
      <c r="AE78" s="12"/>
      <c r="AF78" s="13">
        <v>-85.84</v>
      </c>
      <c r="AG78" s="13">
        <v>-310.72000000000003</v>
      </c>
      <c r="AH78" s="13">
        <v>-1388.93</v>
      </c>
      <c r="AI78" s="13">
        <v>-573.94000000000005</v>
      </c>
      <c r="AJ78" s="13"/>
      <c r="AK78" s="13"/>
      <c r="AL78" s="13"/>
      <c r="AM78" s="12"/>
      <c r="AN78" s="13"/>
      <c r="AO78" s="13">
        <v>-642.33000000000004</v>
      </c>
      <c r="AP78" s="13">
        <v>-2026.98</v>
      </c>
      <c r="AQ78" s="13">
        <f>SUM(AI78,AH78,AG78,AF78,AB78,W78)</f>
        <v>-3515.8300000000004</v>
      </c>
      <c r="AR78" s="12">
        <v>5808.94</v>
      </c>
    </row>
    <row r="79" spans="1:44" ht="16.5" customHeight="1">
      <c r="A79" s="3">
        <v>185</v>
      </c>
      <c r="B79" s="6" t="s">
        <v>137</v>
      </c>
      <c r="C79" s="2" t="s">
        <v>53</v>
      </c>
      <c r="D79" s="8" t="s">
        <v>147</v>
      </c>
      <c r="E79" s="12">
        <v>2499.12</v>
      </c>
      <c r="F79" s="12">
        <v>949.67</v>
      </c>
      <c r="G79" s="12"/>
      <c r="H79" s="12"/>
      <c r="I79" s="12"/>
      <c r="J79" s="12">
        <v>630</v>
      </c>
      <c r="K79" s="12">
        <v>855.68</v>
      </c>
      <c r="L79" s="12"/>
      <c r="M79" s="12">
        <v>2090</v>
      </c>
      <c r="N79" s="13"/>
      <c r="O79" s="12"/>
      <c r="P79" s="12"/>
      <c r="Q79" s="12"/>
      <c r="R79" s="12"/>
      <c r="S79" s="12"/>
      <c r="T79" s="13">
        <v>-2.5</v>
      </c>
      <c r="U79" s="12"/>
      <c r="V79" s="13"/>
      <c r="W79" s="13"/>
      <c r="X79" s="13">
        <v>-1395.9</v>
      </c>
      <c r="Y79" s="13"/>
      <c r="Z79" s="12"/>
      <c r="AA79" s="12"/>
      <c r="AB79" s="13">
        <v>-61.6</v>
      </c>
      <c r="AC79" s="12"/>
      <c r="AD79" s="13"/>
      <c r="AE79" s="12"/>
      <c r="AF79" s="13"/>
      <c r="AG79" s="13">
        <v>-375.04</v>
      </c>
      <c r="AH79" s="13"/>
      <c r="AI79" s="13">
        <v>-346.66</v>
      </c>
      <c r="AJ79" s="13"/>
      <c r="AK79" s="13"/>
      <c r="AL79" s="13"/>
      <c r="AM79" s="12"/>
      <c r="AN79" s="13"/>
      <c r="AO79" s="13">
        <v>-473.49</v>
      </c>
      <c r="AP79" s="13">
        <v>-39.83</v>
      </c>
      <c r="AQ79" s="13">
        <f>SUM(AI79,AG79,AB79,X79,T79)</f>
        <v>-2181.7000000000003</v>
      </c>
      <c r="AR79" s="12">
        <v>4329.45</v>
      </c>
    </row>
    <row r="80" spans="1:44" ht="16.5" customHeight="1">
      <c r="A80" s="3">
        <v>178</v>
      </c>
      <c r="B80" s="6" t="s">
        <v>138</v>
      </c>
      <c r="C80" s="2" t="s">
        <v>42</v>
      </c>
      <c r="D80" s="8" t="s">
        <v>147</v>
      </c>
      <c r="E80" s="12">
        <v>2624.08</v>
      </c>
      <c r="F80" s="12">
        <v>1102.1099999999999</v>
      </c>
      <c r="G80" s="12"/>
      <c r="H80" s="12"/>
      <c r="I80" s="12"/>
      <c r="J80" s="12">
        <v>630</v>
      </c>
      <c r="K80" s="12">
        <v>388.41</v>
      </c>
      <c r="L80" s="12">
        <v>765.05</v>
      </c>
      <c r="M80" s="12">
        <v>2090</v>
      </c>
      <c r="N80" s="13"/>
      <c r="O80" s="12"/>
      <c r="P80" s="12"/>
      <c r="Q80" s="12"/>
      <c r="R80" s="12"/>
      <c r="S80" s="12"/>
      <c r="T80" s="13">
        <v>-2.62</v>
      </c>
      <c r="U80" s="12"/>
      <c r="V80" s="13"/>
      <c r="W80" s="13">
        <v>-1380.01</v>
      </c>
      <c r="X80" s="13"/>
      <c r="Y80" s="13"/>
      <c r="Z80" s="12"/>
      <c r="AA80" s="12"/>
      <c r="AB80" s="13">
        <v>-62.14</v>
      </c>
      <c r="AC80" s="12"/>
      <c r="AD80" s="13"/>
      <c r="AE80" s="12"/>
      <c r="AF80" s="13">
        <v>-23.18</v>
      </c>
      <c r="AG80" s="13"/>
      <c r="AH80" s="13"/>
      <c r="AI80" s="13"/>
      <c r="AJ80" s="13"/>
      <c r="AK80" s="13"/>
      <c r="AL80" s="13"/>
      <c r="AM80" s="12"/>
      <c r="AN80" s="13"/>
      <c r="AO80" s="13">
        <v>-536.76</v>
      </c>
      <c r="AP80" s="13">
        <v>-341.02</v>
      </c>
      <c r="AQ80" s="13">
        <f>SUM(AF80,AB80,W80,T80)</f>
        <v>-1467.9499999999998</v>
      </c>
      <c r="AR80" s="12">
        <v>5253.92</v>
      </c>
    </row>
    <row r="81" spans="1:44" ht="16.5" customHeight="1">
      <c r="A81" s="3">
        <v>175</v>
      </c>
      <c r="B81" s="6" t="s">
        <v>139</v>
      </c>
      <c r="C81" s="2" t="s">
        <v>42</v>
      </c>
      <c r="D81" s="8" t="s">
        <v>147</v>
      </c>
      <c r="E81" s="12">
        <v>87.47</v>
      </c>
      <c r="F81" s="12">
        <v>38.49</v>
      </c>
      <c r="G81" s="12">
        <f>4133.73+AM81</f>
        <v>4299.82</v>
      </c>
      <c r="H81" s="12">
        <v>1377.91</v>
      </c>
      <c r="I81" s="12"/>
      <c r="J81" s="12">
        <v>630</v>
      </c>
      <c r="K81" s="12">
        <v>17.829999999999998</v>
      </c>
      <c r="L81" s="12"/>
      <c r="M81" s="12"/>
      <c r="N81" s="13">
        <v>-4259.66</v>
      </c>
      <c r="O81" s="12"/>
      <c r="P81" s="12"/>
      <c r="Q81" s="12"/>
      <c r="R81" s="12"/>
      <c r="S81" s="12"/>
      <c r="T81" s="13">
        <v>-0.09</v>
      </c>
      <c r="U81" s="12"/>
      <c r="V81" s="13">
        <v>-0.87</v>
      </c>
      <c r="W81" s="13">
        <v>-120.12</v>
      </c>
      <c r="X81" s="13"/>
      <c r="Y81" s="13"/>
      <c r="Z81" s="12"/>
      <c r="AA81" s="12"/>
      <c r="AB81" s="13">
        <v>-20.98</v>
      </c>
      <c r="AC81" s="12"/>
      <c r="AD81" s="13">
        <v>-479.61</v>
      </c>
      <c r="AE81" s="12"/>
      <c r="AF81" s="13"/>
      <c r="AG81" s="13"/>
      <c r="AH81" s="13"/>
      <c r="AI81" s="13"/>
      <c r="AJ81" s="13"/>
      <c r="AK81" s="13"/>
      <c r="AL81" s="13">
        <v>-166.09</v>
      </c>
      <c r="AM81" s="12">
        <v>166.09</v>
      </c>
      <c r="AN81" s="13"/>
      <c r="AO81" s="13">
        <v>-622.09</v>
      </c>
      <c r="AP81" s="13">
        <f>AD81</f>
        <v>-479.61</v>
      </c>
      <c r="AQ81" s="13">
        <f>SUM(AL81,AD81,AB81,W81,V81,T81,N81)</f>
        <v>-5047.42</v>
      </c>
      <c r="AR81" s="12">
        <v>782.01</v>
      </c>
    </row>
    <row r="82" spans="1:44" ht="16.5" customHeight="1">
      <c r="A82" s="3">
        <v>267</v>
      </c>
      <c r="B82" s="6" t="s">
        <v>140</v>
      </c>
      <c r="C82" s="2" t="s">
        <v>50</v>
      </c>
      <c r="D82" s="8" t="s">
        <v>147</v>
      </c>
      <c r="E82" s="12">
        <v>3490.39</v>
      </c>
      <c r="F82" s="12">
        <v>69.81</v>
      </c>
      <c r="G82" s="12"/>
      <c r="H82" s="12"/>
      <c r="I82" s="12"/>
      <c r="J82" s="12">
        <v>630</v>
      </c>
      <c r="K82" s="12"/>
      <c r="L82" s="12"/>
      <c r="M82" s="12">
        <v>1045</v>
      </c>
      <c r="N82" s="13"/>
      <c r="O82" s="12"/>
      <c r="P82" s="12"/>
      <c r="Q82" s="12"/>
      <c r="R82" s="12"/>
      <c r="S82" s="12"/>
      <c r="T82" s="13">
        <v>-3.49</v>
      </c>
      <c r="U82" s="12"/>
      <c r="V82" s="13"/>
      <c r="W82" s="13"/>
      <c r="X82" s="13"/>
      <c r="Y82" s="13"/>
      <c r="Z82" s="12"/>
      <c r="AA82" s="12"/>
      <c r="AB82" s="13"/>
      <c r="AC82" s="12"/>
      <c r="AD82" s="13"/>
      <c r="AE82" s="12"/>
      <c r="AF82" s="13">
        <v>-39.76</v>
      </c>
      <c r="AG82" s="13"/>
      <c r="AH82" s="13">
        <v>-178.74</v>
      </c>
      <c r="AI82" s="13"/>
      <c r="AJ82" s="13"/>
      <c r="AK82" s="13"/>
      <c r="AL82" s="13"/>
      <c r="AM82" s="12"/>
      <c r="AN82" s="13"/>
      <c r="AO82" s="13">
        <v>-391.62</v>
      </c>
      <c r="AP82" s="13">
        <v>-120.49</v>
      </c>
      <c r="AQ82" s="13">
        <f>SUM(AH82,AF82,T82)</f>
        <v>-221.99</v>
      </c>
      <c r="AR82" s="12">
        <v>4501.1000000000004</v>
      </c>
    </row>
    <row r="83" spans="1:44" ht="16.5" customHeight="1">
      <c r="A83" s="3">
        <v>193</v>
      </c>
      <c r="B83" s="6" t="s">
        <v>141</v>
      </c>
      <c r="C83" s="2" t="s">
        <v>53</v>
      </c>
      <c r="D83" s="8" t="s">
        <v>148</v>
      </c>
      <c r="E83" s="12">
        <v>79.34</v>
      </c>
      <c r="F83" s="12">
        <v>17.45</v>
      </c>
      <c r="G83" s="12">
        <f>3271.57+AM83</f>
        <v>4019.61</v>
      </c>
      <c r="H83" s="12">
        <v>1090.52</v>
      </c>
      <c r="I83" s="12"/>
      <c r="J83" s="12">
        <v>630</v>
      </c>
      <c r="K83" s="12">
        <v>16.87</v>
      </c>
      <c r="L83" s="12"/>
      <c r="M83" s="12">
        <v>2090</v>
      </c>
      <c r="N83" s="13">
        <v>-2896.85</v>
      </c>
      <c r="O83" s="12"/>
      <c r="P83" s="12"/>
      <c r="Q83" s="12"/>
      <c r="R83" s="12"/>
      <c r="S83" s="12"/>
      <c r="T83" s="13"/>
      <c r="U83" s="12"/>
      <c r="V83" s="13"/>
      <c r="W83" s="13">
        <v>-748.04</v>
      </c>
      <c r="X83" s="13"/>
      <c r="Y83" s="13"/>
      <c r="Z83" s="12"/>
      <c r="AA83" s="12"/>
      <c r="AB83" s="13"/>
      <c r="AC83" s="12"/>
      <c r="AD83" s="13">
        <v>-237.38</v>
      </c>
      <c r="AE83" s="12"/>
      <c r="AF83" s="13"/>
      <c r="AG83" s="13"/>
      <c r="AH83" s="13"/>
      <c r="AI83" s="13"/>
      <c r="AJ83" s="13"/>
      <c r="AK83" s="13"/>
      <c r="AL83" s="13">
        <v>-748.04</v>
      </c>
      <c r="AM83" s="12">
        <v>748.04</v>
      </c>
      <c r="AN83" s="13"/>
      <c r="AO83" s="13">
        <v>-492.33</v>
      </c>
      <c r="AP83" s="13">
        <f>AD83</f>
        <v>-237.38</v>
      </c>
      <c r="AQ83" s="13">
        <f>SUM(AL83,AD83,W83,N83)</f>
        <v>-4630.3099999999995</v>
      </c>
      <c r="AR83" s="12">
        <v>2821.15</v>
      </c>
    </row>
    <row r="84" spans="1:44" ht="16.5" customHeight="1">
      <c r="A84" s="3">
        <v>110</v>
      </c>
      <c r="B84" s="6" t="s">
        <v>142</v>
      </c>
      <c r="C84" s="2" t="s">
        <v>53</v>
      </c>
      <c r="D84" s="8" t="s">
        <v>147</v>
      </c>
      <c r="E84" s="12">
        <v>3206.44</v>
      </c>
      <c r="F84" s="12">
        <v>1923.86</v>
      </c>
      <c r="G84" s="12"/>
      <c r="H84" s="12"/>
      <c r="I84" s="12"/>
      <c r="J84" s="12">
        <v>630</v>
      </c>
      <c r="K84" s="12">
        <v>855</v>
      </c>
      <c r="L84" s="12"/>
      <c r="M84" s="12">
        <v>1045</v>
      </c>
      <c r="N84" s="13"/>
      <c r="O84" s="12"/>
      <c r="P84" s="12"/>
      <c r="Q84" s="12"/>
      <c r="R84" s="12"/>
      <c r="S84" s="12"/>
      <c r="T84" s="13"/>
      <c r="U84" s="12"/>
      <c r="V84" s="13"/>
      <c r="W84" s="13">
        <v>-631.97</v>
      </c>
      <c r="X84" s="13"/>
      <c r="Y84" s="13"/>
      <c r="Z84" s="12"/>
      <c r="AA84" s="12"/>
      <c r="AB84" s="13"/>
      <c r="AC84" s="12"/>
      <c r="AD84" s="13"/>
      <c r="AE84" s="12"/>
      <c r="AF84" s="13"/>
      <c r="AG84" s="13"/>
      <c r="AH84" s="13"/>
      <c r="AI84" s="13"/>
      <c r="AJ84" s="13"/>
      <c r="AK84" s="13"/>
      <c r="AL84" s="13"/>
      <c r="AM84" s="12"/>
      <c r="AN84" s="13"/>
      <c r="AO84" s="13">
        <v>-642.33000000000004</v>
      </c>
      <c r="AP84" s="13">
        <v>-547.82000000000005</v>
      </c>
      <c r="AQ84" s="13">
        <f>SUM(W84)</f>
        <v>-631.97</v>
      </c>
      <c r="AR84" s="12">
        <v>5838.18</v>
      </c>
    </row>
    <row r="85" spans="1:44" ht="16.5" customHeight="1">
      <c r="A85" s="3">
        <v>264</v>
      </c>
      <c r="B85" s="6" t="s">
        <v>143</v>
      </c>
      <c r="C85" s="2" t="s">
        <v>77</v>
      </c>
      <c r="D85" s="8" t="s">
        <v>147</v>
      </c>
      <c r="E85" s="12">
        <v>1108.05</v>
      </c>
      <c r="F85" s="12">
        <v>44.32</v>
      </c>
      <c r="G85" s="12"/>
      <c r="H85" s="12"/>
      <c r="I85" s="12"/>
      <c r="J85" s="12">
        <v>630</v>
      </c>
      <c r="K85" s="12"/>
      <c r="L85" s="12"/>
      <c r="M85" s="12">
        <v>1045</v>
      </c>
      <c r="N85" s="13"/>
      <c r="O85" s="12"/>
      <c r="P85" s="12"/>
      <c r="Q85" s="12"/>
      <c r="R85" s="12"/>
      <c r="S85" s="12"/>
      <c r="T85" s="13">
        <v>-1.1100000000000001</v>
      </c>
      <c r="U85" s="12"/>
      <c r="V85" s="13"/>
      <c r="W85" s="13"/>
      <c r="X85" s="13"/>
      <c r="Y85" s="13"/>
      <c r="Z85" s="12"/>
      <c r="AA85" s="12"/>
      <c r="AB85" s="13"/>
      <c r="AC85" s="12"/>
      <c r="AD85" s="13"/>
      <c r="AE85" s="12"/>
      <c r="AF85" s="13"/>
      <c r="AG85" s="13"/>
      <c r="AH85" s="13"/>
      <c r="AI85" s="13"/>
      <c r="AJ85" s="13"/>
      <c r="AK85" s="13"/>
      <c r="AL85" s="13"/>
      <c r="AM85" s="12"/>
      <c r="AN85" s="13"/>
      <c r="AO85" s="13">
        <v>-92.18</v>
      </c>
      <c r="AP85" s="13"/>
      <c r="AQ85" s="13">
        <f>SUM(T85)</f>
        <v>-1.1100000000000001</v>
      </c>
      <c r="AR85" s="12">
        <v>2734.08</v>
      </c>
    </row>
    <row r="86" spans="1:44" ht="16.5" customHeight="1">
      <c r="A86" s="3">
        <v>261</v>
      </c>
      <c r="B86" s="6" t="s">
        <v>144</v>
      </c>
      <c r="C86" s="2" t="s">
        <v>50</v>
      </c>
      <c r="D86" s="2" t="s">
        <v>147</v>
      </c>
      <c r="E86" s="12">
        <v>3490.39</v>
      </c>
      <c r="F86" s="12">
        <v>139.62</v>
      </c>
      <c r="G86" s="12"/>
      <c r="H86" s="12"/>
      <c r="I86" s="12"/>
      <c r="J86" s="12">
        <v>630</v>
      </c>
      <c r="K86" s="12"/>
      <c r="L86" s="12"/>
      <c r="M86" s="12"/>
      <c r="N86" s="13"/>
      <c r="O86" s="12"/>
      <c r="P86" s="12"/>
      <c r="Q86" s="12"/>
      <c r="R86" s="12"/>
      <c r="S86" s="12"/>
      <c r="T86" s="13">
        <v>-3.49</v>
      </c>
      <c r="U86" s="12"/>
      <c r="V86" s="13"/>
      <c r="W86" s="13"/>
      <c r="X86" s="13"/>
      <c r="Y86" s="13"/>
      <c r="Z86" s="12"/>
      <c r="AA86" s="12"/>
      <c r="AB86" s="13"/>
      <c r="AC86" s="12"/>
      <c r="AD86" s="13"/>
      <c r="AE86" s="12"/>
      <c r="AF86" s="13"/>
      <c r="AG86" s="13"/>
      <c r="AH86" s="13"/>
      <c r="AI86" s="13"/>
      <c r="AJ86" s="13"/>
      <c r="AK86" s="13"/>
      <c r="AL86" s="13"/>
      <c r="AM86" s="12"/>
      <c r="AN86" s="13"/>
      <c r="AO86" s="13">
        <v>-399.3</v>
      </c>
      <c r="AP86" s="13">
        <v>-129.81</v>
      </c>
      <c r="AQ86" s="13">
        <f>SUM(T86)</f>
        <v>-3.49</v>
      </c>
      <c r="AR86" s="12">
        <v>3727.41</v>
      </c>
    </row>
    <row r="87" spans="1:44" ht="16.5" customHeight="1">
      <c r="A87" s="16">
        <v>219</v>
      </c>
      <c r="B87" s="17" t="s">
        <v>145</v>
      </c>
      <c r="C87" s="18" t="s">
        <v>53</v>
      </c>
      <c r="D87" s="18" t="s">
        <v>149</v>
      </c>
      <c r="E87" s="19">
        <v>75.56</v>
      </c>
      <c r="F87" s="19">
        <v>13.6</v>
      </c>
      <c r="G87" s="19">
        <f>3053.53+AM87</f>
        <v>3105.92</v>
      </c>
      <c r="H87" s="19">
        <v>1017.84</v>
      </c>
      <c r="I87" s="19"/>
      <c r="J87" s="19">
        <v>630</v>
      </c>
      <c r="K87" s="19">
        <v>16.87</v>
      </c>
      <c r="L87" s="19"/>
      <c r="M87" s="19">
        <v>3135</v>
      </c>
      <c r="N87" s="20">
        <v>-3467.72</v>
      </c>
      <c r="O87" s="19"/>
      <c r="P87" s="19"/>
      <c r="Q87" s="19"/>
      <c r="R87" s="19"/>
      <c r="S87" s="19"/>
      <c r="T87" s="20"/>
      <c r="U87" s="19"/>
      <c r="V87" s="20">
        <v>-0.76</v>
      </c>
      <c r="W87" s="20"/>
      <c r="X87" s="20"/>
      <c r="Y87" s="20"/>
      <c r="Z87" s="19"/>
      <c r="AA87" s="19"/>
      <c r="AB87" s="20">
        <v>-30.8</v>
      </c>
      <c r="AC87" s="19"/>
      <c r="AD87" s="20">
        <v>-103.41</v>
      </c>
      <c r="AE87" s="19"/>
      <c r="AF87" s="20"/>
      <c r="AG87" s="20"/>
      <c r="AH87" s="20"/>
      <c r="AI87" s="20"/>
      <c r="AJ87" s="20"/>
      <c r="AK87" s="20"/>
      <c r="AL87" s="20">
        <v>-52.39</v>
      </c>
      <c r="AM87" s="19">
        <v>52.39</v>
      </c>
      <c r="AN87" s="20"/>
      <c r="AO87" s="20">
        <v>-459.51</v>
      </c>
      <c r="AP87" s="20">
        <f>AD87</f>
        <v>-103.41</v>
      </c>
      <c r="AQ87" s="20">
        <f>SUM(AL87,AD87,AB87,V87,N87)</f>
        <v>-3655.08</v>
      </c>
      <c r="AR87" s="19">
        <v>3880.2</v>
      </c>
    </row>
    <row r="88" spans="1:44" s="6" customFormat="1" ht="16.5" customHeight="1">
      <c r="A88" s="3"/>
      <c r="C88" s="2"/>
      <c r="E88" s="21" t="s">
        <v>157</v>
      </c>
      <c r="F88" s="21" t="s">
        <v>157</v>
      </c>
      <c r="G88" s="21" t="s">
        <v>157</v>
      </c>
      <c r="H88" s="21" t="s">
        <v>157</v>
      </c>
      <c r="I88" s="21" t="s">
        <v>157</v>
      </c>
      <c r="J88" s="21" t="s">
        <v>157</v>
      </c>
      <c r="K88" s="21" t="s">
        <v>157</v>
      </c>
      <c r="L88" s="21" t="s">
        <v>157</v>
      </c>
      <c r="M88" s="21" t="s">
        <v>157</v>
      </c>
      <c r="N88" s="13"/>
      <c r="O88" s="12"/>
      <c r="P88" s="12"/>
      <c r="Q88" s="12"/>
      <c r="R88" s="12"/>
      <c r="S88" s="12"/>
      <c r="T88" s="13"/>
      <c r="U88" s="12"/>
      <c r="V88" s="13"/>
      <c r="W88" s="13"/>
      <c r="X88" s="13"/>
      <c r="Y88" s="13"/>
      <c r="Z88" s="12"/>
      <c r="AA88" s="12"/>
      <c r="AB88" s="13"/>
      <c r="AC88" s="12"/>
      <c r="AD88" s="13"/>
      <c r="AE88" s="12"/>
      <c r="AF88" s="13"/>
      <c r="AG88" s="13"/>
      <c r="AH88" s="13"/>
      <c r="AI88" s="13"/>
      <c r="AJ88" s="13"/>
      <c r="AK88" s="13"/>
      <c r="AL88" s="13"/>
      <c r="AM88" s="12"/>
      <c r="AN88" s="13"/>
      <c r="AO88" s="13">
        <f>SUM(AO2:AO87)</f>
        <v>-36970.42000000002</v>
      </c>
      <c r="AP88" s="13">
        <f>SUM(AP2:AP87)</f>
        <v>-43360.979999999996</v>
      </c>
      <c r="AQ88" s="13">
        <f>SUM(AQ2:AQ87)</f>
        <v>-180562.17999999993</v>
      </c>
      <c r="AR88" s="12">
        <f>SUM(AR2:AR87)</f>
        <v>323244.80999999994</v>
      </c>
    </row>
    <row r="89" spans="1:44">
      <c r="D89" s="7"/>
    </row>
    <row r="90" spans="1:44">
      <c r="D90" s="7"/>
    </row>
    <row r="91" spans="1:44">
      <c r="D91" s="7"/>
    </row>
    <row r="92" spans="1:44">
      <c r="D92" s="7"/>
    </row>
    <row r="93" spans="1:44">
      <c r="D93" s="7"/>
    </row>
    <row r="94" spans="1:44">
      <c r="D94" s="7"/>
    </row>
    <row r="95" spans="1:44">
      <c r="D95" s="7"/>
    </row>
    <row r="96" spans="1:44">
      <c r="D96" s="7"/>
    </row>
    <row r="97" spans="4:4">
      <c r="D97" s="7"/>
    </row>
    <row r="98" spans="4:4">
      <c r="D98" s="7"/>
    </row>
    <row r="99" spans="4:4">
      <c r="D99" s="7"/>
    </row>
    <row r="100" spans="4:4">
      <c r="D100" s="7"/>
    </row>
    <row r="101" spans="4:4">
      <c r="D101" s="7"/>
    </row>
    <row r="102" spans="4:4">
      <c r="D102" s="7"/>
    </row>
    <row r="103" spans="4:4">
      <c r="D103" s="7"/>
    </row>
    <row r="104" spans="4:4">
      <c r="D104" s="7"/>
    </row>
    <row r="105" spans="4:4">
      <c r="D105" s="7"/>
    </row>
    <row r="106" spans="4:4">
      <c r="D106" s="7"/>
    </row>
    <row r="107" spans="4:4">
      <c r="D107" s="7"/>
    </row>
    <row r="108" spans="4:4">
      <c r="D108" s="7"/>
    </row>
    <row r="109" spans="4:4">
      <c r="D109" s="7"/>
    </row>
    <row r="110" spans="4:4">
      <c r="D110" s="7"/>
    </row>
    <row r="111" spans="4:4">
      <c r="D111" s="7"/>
    </row>
    <row r="112" spans="4:4">
      <c r="D112" s="7"/>
    </row>
    <row r="113" spans="4:4">
      <c r="D113" s="7"/>
    </row>
    <row r="114" spans="4:4">
      <c r="D114" s="7"/>
    </row>
    <row r="115" spans="4:4">
      <c r="D115" s="7"/>
    </row>
    <row r="116" spans="4:4">
      <c r="D116" s="7"/>
    </row>
    <row r="117" spans="4:4">
      <c r="D117" s="7"/>
    </row>
    <row r="118" spans="4:4">
      <c r="D118" s="7"/>
    </row>
    <row r="119" spans="4:4">
      <c r="D119" s="7"/>
    </row>
    <row r="120" spans="4:4">
      <c r="D120" s="7"/>
    </row>
    <row r="121" spans="4:4">
      <c r="D121" s="7"/>
    </row>
    <row r="122" spans="4:4">
      <c r="D122" s="7"/>
    </row>
    <row r="123" spans="4:4">
      <c r="D123" s="7"/>
    </row>
    <row r="124" spans="4:4">
      <c r="D124" s="7"/>
    </row>
    <row r="125" spans="4:4">
      <c r="D125" s="7"/>
    </row>
    <row r="126" spans="4:4">
      <c r="D126" s="7"/>
    </row>
    <row r="127" spans="4:4">
      <c r="D127" s="7"/>
    </row>
    <row r="128" spans="4:4">
      <c r="D128" s="7"/>
    </row>
    <row r="129" spans="4:4">
      <c r="D129" s="7"/>
    </row>
    <row r="130" spans="4:4">
      <c r="D130" s="7"/>
    </row>
    <row r="131" spans="4:4">
      <c r="D131" s="7"/>
    </row>
    <row r="132" spans="4:4">
      <c r="D132" s="7"/>
    </row>
    <row r="133" spans="4:4">
      <c r="D133" s="7"/>
    </row>
    <row r="134" spans="4:4">
      <c r="D134" s="7"/>
    </row>
    <row r="135" spans="4:4">
      <c r="D135" s="7"/>
    </row>
    <row r="136" spans="4:4">
      <c r="D136" s="7"/>
    </row>
    <row r="137" spans="4:4">
      <c r="D137" s="7"/>
    </row>
    <row r="138" spans="4:4">
      <c r="D138" s="7"/>
    </row>
    <row r="139" spans="4:4">
      <c r="D139" s="7"/>
    </row>
    <row r="140" spans="4:4">
      <c r="D140" s="7"/>
    </row>
    <row r="141" spans="4:4">
      <c r="D141" s="7"/>
    </row>
    <row r="142" spans="4:4">
      <c r="D142" s="7"/>
    </row>
    <row r="143" spans="4:4">
      <c r="D143" s="7"/>
    </row>
    <row r="144" spans="4:4">
      <c r="D144" s="7"/>
    </row>
    <row r="145" spans="4:4">
      <c r="D145" s="7"/>
    </row>
    <row r="146" spans="4:4">
      <c r="D146" s="7"/>
    </row>
    <row r="147" spans="4:4">
      <c r="D147" s="7"/>
    </row>
    <row r="148" spans="4:4">
      <c r="D148" s="7"/>
    </row>
    <row r="149" spans="4:4">
      <c r="D149" s="7"/>
    </row>
    <row r="150" spans="4:4">
      <c r="D150" s="7"/>
    </row>
    <row r="151" spans="4:4">
      <c r="D151" s="7"/>
    </row>
    <row r="152" spans="4:4">
      <c r="D152" s="7"/>
    </row>
    <row r="153" spans="4:4">
      <c r="D153" s="7"/>
    </row>
    <row r="154" spans="4:4">
      <c r="D154" s="7"/>
    </row>
    <row r="155" spans="4:4">
      <c r="D155" s="7"/>
    </row>
    <row r="156" spans="4:4">
      <c r="D156" s="7"/>
    </row>
    <row r="157" spans="4:4">
      <c r="D157" s="7"/>
    </row>
    <row r="158" spans="4:4">
      <c r="D158" s="7"/>
    </row>
    <row r="159" spans="4:4">
      <c r="D159" s="7"/>
    </row>
    <row r="160" spans="4:4">
      <c r="D160" s="7"/>
    </row>
    <row r="161" spans="4:4">
      <c r="D161" s="7"/>
    </row>
    <row r="162" spans="4:4">
      <c r="D162" s="7"/>
    </row>
    <row r="163" spans="4:4">
      <c r="D163" s="7"/>
    </row>
    <row r="164" spans="4:4">
      <c r="D164" s="7"/>
    </row>
    <row r="165" spans="4:4">
      <c r="D165" s="7"/>
    </row>
    <row r="166" spans="4:4">
      <c r="D166" s="7"/>
    </row>
    <row r="167" spans="4:4">
      <c r="D167" s="7"/>
    </row>
    <row r="168" spans="4:4">
      <c r="D168" s="7"/>
    </row>
    <row r="169" spans="4:4">
      <c r="D169" s="7"/>
    </row>
    <row r="170" spans="4:4">
      <c r="D170" s="7"/>
    </row>
    <row r="171" spans="4:4">
      <c r="D171" s="7"/>
    </row>
    <row r="172" spans="4:4">
      <c r="D172" s="7"/>
    </row>
    <row r="173" spans="4:4">
      <c r="D173" s="7"/>
    </row>
    <row r="174" spans="4:4">
      <c r="D174" s="7"/>
    </row>
    <row r="175" spans="4:4">
      <c r="D175" s="7"/>
    </row>
    <row r="176" spans="4:4">
      <c r="D176" s="7"/>
    </row>
    <row r="177" spans="4:4">
      <c r="D177" s="7"/>
    </row>
    <row r="178" spans="4:4">
      <c r="D178" s="7"/>
    </row>
    <row r="179" spans="4:4">
      <c r="D179" s="7"/>
    </row>
    <row r="180" spans="4:4">
      <c r="D180" s="7"/>
    </row>
    <row r="181" spans="4:4">
      <c r="D181" s="7"/>
    </row>
    <row r="182" spans="4:4">
      <c r="D182" s="7"/>
    </row>
    <row r="183" spans="4:4">
      <c r="D183" s="7"/>
    </row>
    <row r="184" spans="4:4">
      <c r="D184" s="7"/>
    </row>
    <row r="185" spans="4:4">
      <c r="D185" s="7"/>
    </row>
    <row r="186" spans="4:4">
      <c r="D186" s="7"/>
    </row>
    <row r="187" spans="4:4">
      <c r="D187" s="7"/>
    </row>
    <row r="188" spans="4:4">
      <c r="D188" s="7"/>
    </row>
    <row r="189" spans="4:4">
      <c r="D189" s="7"/>
    </row>
    <row r="190" spans="4:4">
      <c r="D190" s="7"/>
    </row>
    <row r="191" spans="4:4">
      <c r="D191" s="7"/>
    </row>
    <row r="192" spans="4:4">
      <c r="D192" s="7"/>
    </row>
    <row r="193" spans="4:4">
      <c r="D193" s="7"/>
    </row>
    <row r="194" spans="4:4">
      <c r="D194" s="7"/>
    </row>
    <row r="195" spans="4:4">
      <c r="D195" s="7"/>
    </row>
    <row r="196" spans="4:4">
      <c r="D196" s="7"/>
    </row>
    <row r="197" spans="4:4">
      <c r="D197" s="7"/>
    </row>
    <row r="198" spans="4:4">
      <c r="D198" s="7"/>
    </row>
    <row r="199" spans="4:4">
      <c r="D199" s="7"/>
    </row>
    <row r="200" spans="4:4">
      <c r="D200" s="7"/>
    </row>
    <row r="201" spans="4:4">
      <c r="D201" s="7"/>
    </row>
    <row r="202" spans="4:4">
      <c r="D202" s="7"/>
    </row>
    <row r="203" spans="4:4">
      <c r="D203" s="7"/>
    </row>
    <row r="204" spans="4:4">
      <c r="D204" s="7"/>
    </row>
    <row r="205" spans="4:4">
      <c r="D205" s="7"/>
    </row>
    <row r="206" spans="4:4">
      <c r="D206" s="7"/>
    </row>
    <row r="207" spans="4:4">
      <c r="D207" s="7"/>
    </row>
    <row r="208" spans="4:4">
      <c r="D208" s="7"/>
    </row>
    <row r="209" spans="4:4">
      <c r="D209" s="7"/>
    </row>
    <row r="210" spans="4:4">
      <c r="D210" s="7"/>
    </row>
    <row r="211" spans="4:4">
      <c r="D211" s="7"/>
    </row>
    <row r="212" spans="4:4">
      <c r="D212" s="7"/>
    </row>
    <row r="213" spans="4:4">
      <c r="D213" s="7"/>
    </row>
    <row r="214" spans="4:4">
      <c r="D214" s="7"/>
    </row>
    <row r="215" spans="4:4">
      <c r="D215" s="7"/>
    </row>
    <row r="216" spans="4:4">
      <c r="D216" s="7"/>
    </row>
    <row r="217" spans="4:4">
      <c r="D217" s="7"/>
    </row>
    <row r="218" spans="4:4">
      <c r="D218" s="7"/>
    </row>
    <row r="219" spans="4:4">
      <c r="D219" s="7"/>
    </row>
    <row r="220" spans="4:4">
      <c r="D220" s="7"/>
    </row>
    <row r="221" spans="4:4">
      <c r="D221" s="7"/>
    </row>
    <row r="222" spans="4:4">
      <c r="D222" s="7"/>
    </row>
    <row r="223" spans="4:4">
      <c r="D223" s="7"/>
    </row>
    <row r="224" spans="4:4">
      <c r="D224" s="7"/>
    </row>
    <row r="225" spans="4:4">
      <c r="D225" s="7"/>
    </row>
    <row r="226" spans="4:4">
      <c r="D226" s="7"/>
    </row>
    <row r="227" spans="4:4">
      <c r="D227" s="7"/>
    </row>
    <row r="228" spans="4:4">
      <c r="D228" s="7"/>
    </row>
    <row r="229" spans="4:4">
      <c r="D229" s="7"/>
    </row>
    <row r="230" spans="4:4">
      <c r="D230" s="7"/>
    </row>
    <row r="231" spans="4:4">
      <c r="D231" s="7"/>
    </row>
    <row r="232" spans="4:4">
      <c r="D232" s="7"/>
    </row>
    <row r="233" spans="4:4">
      <c r="D233" s="7"/>
    </row>
    <row r="234" spans="4:4">
      <c r="D234" s="7"/>
    </row>
    <row r="235" spans="4:4">
      <c r="D235" s="7"/>
    </row>
    <row r="236" spans="4:4">
      <c r="D236" s="7"/>
    </row>
    <row r="237" spans="4:4">
      <c r="D237" s="7"/>
    </row>
    <row r="238" spans="4:4">
      <c r="D238" s="7"/>
    </row>
    <row r="239" spans="4:4">
      <c r="D239" s="7"/>
    </row>
    <row r="240" spans="4:4">
      <c r="D240" s="7"/>
    </row>
    <row r="241" spans="4:4">
      <c r="D241" s="7"/>
    </row>
    <row r="242" spans="4:4">
      <c r="D242" s="7"/>
    </row>
    <row r="243" spans="4:4">
      <c r="D243" s="7"/>
    </row>
    <row r="244" spans="4:4">
      <c r="D244" s="7"/>
    </row>
    <row r="245" spans="4:4">
      <c r="D245" s="7"/>
    </row>
    <row r="246" spans="4:4">
      <c r="D246" s="7"/>
    </row>
    <row r="247" spans="4:4">
      <c r="D247" s="7"/>
    </row>
    <row r="248" spans="4:4">
      <c r="D248" s="7"/>
    </row>
    <row r="249" spans="4:4">
      <c r="D249" s="7"/>
    </row>
    <row r="250" spans="4:4">
      <c r="D250" s="7"/>
    </row>
    <row r="251" spans="4:4">
      <c r="D251" s="7"/>
    </row>
    <row r="252" spans="4:4">
      <c r="D252" s="7"/>
    </row>
    <row r="253" spans="4:4">
      <c r="D253" s="7"/>
    </row>
    <row r="254" spans="4:4">
      <c r="D254" s="7"/>
    </row>
    <row r="255" spans="4:4">
      <c r="D255" s="7"/>
    </row>
    <row r="256" spans="4:4">
      <c r="D256" s="7"/>
    </row>
    <row r="257" spans="4:4">
      <c r="D257" s="7"/>
    </row>
    <row r="258" spans="4:4">
      <c r="D258" s="7"/>
    </row>
    <row r="259" spans="4:4">
      <c r="D259" s="7"/>
    </row>
    <row r="260" spans="4:4">
      <c r="D260" s="7"/>
    </row>
    <row r="261" spans="4:4">
      <c r="D261" s="7"/>
    </row>
    <row r="262" spans="4:4">
      <c r="D262" s="7"/>
    </row>
    <row r="263" spans="4:4">
      <c r="D263" s="7"/>
    </row>
    <row r="264" spans="4:4">
      <c r="D264" s="7"/>
    </row>
    <row r="265" spans="4:4">
      <c r="D265" s="7"/>
    </row>
    <row r="266" spans="4:4">
      <c r="D266" s="7"/>
    </row>
    <row r="267" spans="4:4">
      <c r="D267" s="7"/>
    </row>
    <row r="268" spans="4:4">
      <c r="D268" s="7"/>
    </row>
    <row r="269" spans="4:4">
      <c r="D269" s="7"/>
    </row>
    <row r="270" spans="4:4">
      <c r="D270" s="7"/>
    </row>
    <row r="271" spans="4:4">
      <c r="D271" s="7"/>
    </row>
    <row r="272" spans="4:4">
      <c r="D272" s="7"/>
    </row>
    <row r="273" spans="4:4">
      <c r="D273" s="7"/>
    </row>
    <row r="274" spans="4:4">
      <c r="D274" s="7"/>
    </row>
    <row r="275" spans="4:4">
      <c r="D275" s="7"/>
    </row>
    <row r="276" spans="4:4">
      <c r="D276" s="7"/>
    </row>
    <row r="277" spans="4:4">
      <c r="D277" s="7"/>
    </row>
    <row r="278" spans="4:4">
      <c r="D278" s="7"/>
    </row>
    <row r="279" spans="4:4">
      <c r="D279" s="7"/>
    </row>
    <row r="280" spans="4:4">
      <c r="D280" s="7"/>
    </row>
    <row r="281" spans="4:4">
      <c r="D281" s="7"/>
    </row>
    <row r="282" spans="4:4">
      <c r="D282" s="7"/>
    </row>
    <row r="283" spans="4:4">
      <c r="D283" s="7"/>
    </row>
    <row r="284" spans="4:4">
      <c r="D284" s="7"/>
    </row>
    <row r="285" spans="4:4">
      <c r="D285" s="7"/>
    </row>
    <row r="286" spans="4:4">
      <c r="D286" s="7"/>
    </row>
    <row r="287" spans="4:4">
      <c r="D287" s="7"/>
    </row>
    <row r="288" spans="4:4">
      <c r="D288" s="7"/>
    </row>
    <row r="289" spans="4:4">
      <c r="D289" s="7"/>
    </row>
    <row r="290" spans="4:4">
      <c r="D290" s="7"/>
    </row>
    <row r="291" spans="4:4">
      <c r="D291" s="7"/>
    </row>
    <row r="292" spans="4:4">
      <c r="D292" s="7"/>
    </row>
    <row r="293" spans="4:4">
      <c r="D293" s="7"/>
    </row>
    <row r="294" spans="4:4">
      <c r="D294" s="7"/>
    </row>
    <row r="295" spans="4:4">
      <c r="D295" s="7"/>
    </row>
    <row r="296" spans="4:4">
      <c r="D296" s="7"/>
    </row>
    <row r="297" spans="4:4">
      <c r="D297" s="7"/>
    </row>
    <row r="298" spans="4:4">
      <c r="D298" s="7"/>
    </row>
    <row r="299" spans="4:4">
      <c r="D299" s="7"/>
    </row>
    <row r="300" spans="4:4">
      <c r="D300" s="7"/>
    </row>
    <row r="301" spans="4:4">
      <c r="D301" s="7"/>
    </row>
    <row r="302" spans="4:4">
      <c r="D302" s="7"/>
    </row>
    <row r="303" spans="4:4">
      <c r="D303" s="7"/>
    </row>
    <row r="304" spans="4:4">
      <c r="D304" s="7"/>
    </row>
    <row r="305" spans="4:4">
      <c r="D305" s="7"/>
    </row>
    <row r="306" spans="4:4">
      <c r="D306" s="7"/>
    </row>
    <row r="307" spans="4:4">
      <c r="D307" s="7"/>
    </row>
    <row r="308" spans="4:4">
      <c r="D308" s="7"/>
    </row>
    <row r="309" spans="4:4">
      <c r="D309" s="7"/>
    </row>
    <row r="310" spans="4:4">
      <c r="D310" s="7"/>
    </row>
    <row r="311" spans="4:4">
      <c r="D311" s="7"/>
    </row>
    <row r="312" spans="4:4">
      <c r="D312" s="7"/>
    </row>
    <row r="313" spans="4:4">
      <c r="D313" s="7"/>
    </row>
    <row r="314" spans="4:4">
      <c r="D314" s="7"/>
    </row>
    <row r="315" spans="4:4">
      <c r="D315" s="7"/>
    </row>
    <row r="316" spans="4:4">
      <c r="D316" s="7"/>
    </row>
    <row r="317" spans="4:4">
      <c r="D317" s="7"/>
    </row>
    <row r="318" spans="4:4">
      <c r="D318" s="7"/>
    </row>
    <row r="319" spans="4:4">
      <c r="D319" s="7"/>
    </row>
    <row r="320" spans="4:4">
      <c r="D320" s="7"/>
    </row>
    <row r="321" spans="4:4">
      <c r="D321" s="7"/>
    </row>
    <row r="322" spans="4:4">
      <c r="D322" s="7"/>
    </row>
    <row r="323" spans="4:4">
      <c r="D323" s="7"/>
    </row>
    <row r="324" spans="4:4">
      <c r="D324" s="7"/>
    </row>
    <row r="325" spans="4:4">
      <c r="D325" s="7"/>
    </row>
    <row r="326" spans="4:4">
      <c r="D326" s="7"/>
    </row>
    <row r="327" spans="4:4">
      <c r="D327" s="7"/>
    </row>
    <row r="328" spans="4:4">
      <c r="D328" s="7"/>
    </row>
    <row r="329" spans="4:4">
      <c r="D329" s="7"/>
    </row>
    <row r="330" spans="4:4">
      <c r="D330" s="7"/>
    </row>
    <row r="331" spans="4:4">
      <c r="D331" s="7"/>
    </row>
    <row r="332" spans="4:4">
      <c r="D332" s="7"/>
    </row>
    <row r="333" spans="4:4">
      <c r="D333" s="7"/>
    </row>
    <row r="334" spans="4:4">
      <c r="D334" s="7"/>
    </row>
    <row r="335" spans="4:4">
      <c r="D335" s="7"/>
    </row>
    <row r="336" spans="4:4">
      <c r="D336" s="7"/>
    </row>
    <row r="337" spans="4:4">
      <c r="D337" s="7"/>
    </row>
    <row r="338" spans="4:4">
      <c r="D338" s="7"/>
    </row>
    <row r="339" spans="4:4">
      <c r="D339" s="7"/>
    </row>
    <row r="340" spans="4:4">
      <c r="D340" s="7"/>
    </row>
    <row r="341" spans="4:4">
      <c r="D341" s="7"/>
    </row>
    <row r="342" spans="4:4">
      <c r="D342" s="7"/>
    </row>
    <row r="343" spans="4:4">
      <c r="D343" s="7"/>
    </row>
    <row r="344" spans="4:4">
      <c r="D344" s="7"/>
    </row>
    <row r="345" spans="4:4">
      <c r="D345" s="7"/>
    </row>
    <row r="346" spans="4:4">
      <c r="D346" s="7"/>
    </row>
    <row r="347" spans="4:4">
      <c r="D347" s="7"/>
    </row>
    <row r="348" spans="4:4">
      <c r="D348" s="7"/>
    </row>
    <row r="349" spans="4:4">
      <c r="D349" s="7"/>
    </row>
    <row r="350" spans="4:4">
      <c r="D350" s="7"/>
    </row>
    <row r="351" spans="4:4">
      <c r="D351" s="7"/>
    </row>
    <row r="352" spans="4:4">
      <c r="D352" s="7"/>
    </row>
    <row r="353" spans="4:4">
      <c r="D353" s="7"/>
    </row>
    <row r="354" spans="4:4">
      <c r="D354" s="7"/>
    </row>
    <row r="355" spans="4:4">
      <c r="D355" s="7"/>
    </row>
    <row r="356" spans="4:4">
      <c r="D356" s="7"/>
    </row>
    <row r="357" spans="4:4">
      <c r="D357" s="7"/>
    </row>
    <row r="358" spans="4:4">
      <c r="D358" s="7"/>
    </row>
    <row r="359" spans="4:4">
      <c r="D359" s="7"/>
    </row>
    <row r="360" spans="4:4">
      <c r="D360" s="7"/>
    </row>
    <row r="361" spans="4:4">
      <c r="D361" s="7"/>
    </row>
    <row r="362" spans="4:4">
      <c r="D362" s="7"/>
    </row>
    <row r="363" spans="4:4">
      <c r="D363" s="7"/>
    </row>
    <row r="364" spans="4:4">
      <c r="D364" s="7"/>
    </row>
    <row r="365" spans="4:4">
      <c r="D365" s="7"/>
    </row>
    <row r="366" spans="4:4">
      <c r="D366" s="7"/>
    </row>
    <row r="367" spans="4:4">
      <c r="D367" s="7"/>
    </row>
    <row r="368" spans="4:4">
      <c r="D368" s="7"/>
    </row>
    <row r="369" spans="4:4">
      <c r="D369" s="7"/>
    </row>
    <row r="370" spans="4:4">
      <c r="D370" s="7"/>
    </row>
    <row r="371" spans="4:4">
      <c r="D371" s="7"/>
    </row>
    <row r="372" spans="4:4">
      <c r="D372" s="7"/>
    </row>
    <row r="373" spans="4:4">
      <c r="D373" s="7"/>
    </row>
    <row r="374" spans="4:4">
      <c r="D374" s="7"/>
    </row>
    <row r="375" spans="4:4">
      <c r="D375" s="7"/>
    </row>
    <row r="376" spans="4:4">
      <c r="D376" s="7"/>
    </row>
    <row r="377" spans="4:4">
      <c r="D377" s="7"/>
    </row>
    <row r="378" spans="4:4">
      <c r="D378" s="7"/>
    </row>
    <row r="379" spans="4:4">
      <c r="D379" s="7"/>
    </row>
    <row r="380" spans="4:4">
      <c r="D380" s="7"/>
    </row>
    <row r="381" spans="4:4">
      <c r="D381" s="7"/>
    </row>
    <row r="382" spans="4:4">
      <c r="D382" s="7"/>
    </row>
    <row r="383" spans="4:4">
      <c r="D383" s="7"/>
    </row>
    <row r="384" spans="4:4">
      <c r="D384" s="7"/>
    </row>
    <row r="385" spans="4:4">
      <c r="D385" s="7"/>
    </row>
    <row r="386" spans="4:4">
      <c r="D386" s="7"/>
    </row>
    <row r="387" spans="4:4">
      <c r="D387" s="7"/>
    </row>
    <row r="388" spans="4:4">
      <c r="D388" s="7"/>
    </row>
    <row r="389" spans="4:4">
      <c r="D389" s="7"/>
    </row>
    <row r="390" spans="4:4">
      <c r="D390" s="7"/>
    </row>
    <row r="391" spans="4:4">
      <c r="D391" s="7"/>
    </row>
    <row r="392" spans="4:4">
      <c r="D392" s="7"/>
    </row>
    <row r="393" spans="4:4">
      <c r="D393" s="7"/>
    </row>
    <row r="394" spans="4:4">
      <c r="D394" s="7"/>
    </row>
    <row r="395" spans="4:4">
      <c r="D395" s="7"/>
    </row>
    <row r="396" spans="4:4">
      <c r="D396" s="7"/>
    </row>
    <row r="397" spans="4:4">
      <c r="D397" s="7"/>
    </row>
    <row r="398" spans="4:4">
      <c r="D398" s="7"/>
    </row>
    <row r="399" spans="4:4">
      <c r="D399" s="7"/>
    </row>
    <row r="400" spans="4:4">
      <c r="D400" s="7"/>
    </row>
    <row r="401" spans="4:4">
      <c r="D401" s="7"/>
    </row>
    <row r="402" spans="4:4">
      <c r="D402" s="7"/>
    </row>
    <row r="403" spans="4:4">
      <c r="D403" s="7"/>
    </row>
    <row r="404" spans="4:4">
      <c r="D404" s="7"/>
    </row>
    <row r="405" spans="4:4">
      <c r="D405" s="7"/>
    </row>
    <row r="406" spans="4:4">
      <c r="D406" s="7"/>
    </row>
    <row r="407" spans="4:4">
      <c r="D407" s="7"/>
    </row>
    <row r="408" spans="4:4">
      <c r="D408" s="7"/>
    </row>
    <row r="409" spans="4:4">
      <c r="D409" s="7"/>
    </row>
    <row r="410" spans="4:4">
      <c r="D410" s="7"/>
    </row>
    <row r="411" spans="4:4">
      <c r="D411" s="7"/>
    </row>
    <row r="412" spans="4:4">
      <c r="D412" s="7"/>
    </row>
    <row r="413" spans="4:4">
      <c r="D413" s="7"/>
    </row>
    <row r="414" spans="4:4">
      <c r="D414" s="7"/>
    </row>
    <row r="415" spans="4:4">
      <c r="D415" s="7"/>
    </row>
    <row r="416" spans="4:4">
      <c r="D416" s="7"/>
    </row>
    <row r="417" spans="4:4">
      <c r="D417" s="7"/>
    </row>
    <row r="418" spans="4:4">
      <c r="D418" s="7"/>
    </row>
    <row r="419" spans="4:4">
      <c r="D419" s="7"/>
    </row>
    <row r="420" spans="4:4">
      <c r="D420" s="7"/>
    </row>
    <row r="421" spans="4:4">
      <c r="D421" s="7"/>
    </row>
    <row r="422" spans="4:4">
      <c r="D422" s="7"/>
    </row>
    <row r="423" spans="4:4">
      <c r="D423" s="7"/>
    </row>
    <row r="424" spans="4:4">
      <c r="D424" s="7"/>
    </row>
    <row r="425" spans="4:4">
      <c r="D425" s="7"/>
    </row>
    <row r="426" spans="4:4">
      <c r="D426" s="7"/>
    </row>
    <row r="427" spans="4:4">
      <c r="D427" s="7"/>
    </row>
    <row r="428" spans="4:4">
      <c r="D428" s="7"/>
    </row>
    <row r="429" spans="4:4">
      <c r="D429" s="7"/>
    </row>
    <row r="430" spans="4:4">
      <c r="D430" s="7"/>
    </row>
    <row r="431" spans="4:4">
      <c r="D431" s="7"/>
    </row>
    <row r="432" spans="4:4">
      <c r="D432" s="7"/>
    </row>
    <row r="433" spans="4:4">
      <c r="D433" s="7"/>
    </row>
    <row r="434" spans="4:4">
      <c r="D434" s="7"/>
    </row>
    <row r="435" spans="4:4">
      <c r="D435" s="7"/>
    </row>
    <row r="436" spans="4:4">
      <c r="D436" s="7"/>
    </row>
    <row r="437" spans="4:4">
      <c r="D437" s="7"/>
    </row>
    <row r="438" spans="4:4">
      <c r="D438" s="7"/>
    </row>
    <row r="439" spans="4:4">
      <c r="D439" s="7"/>
    </row>
    <row r="440" spans="4:4">
      <c r="D440" s="7"/>
    </row>
    <row r="441" spans="4:4">
      <c r="D441" s="7"/>
    </row>
    <row r="442" spans="4:4">
      <c r="D442" s="7"/>
    </row>
    <row r="443" spans="4:4">
      <c r="D443" s="7"/>
    </row>
    <row r="444" spans="4:4">
      <c r="D444" s="7"/>
    </row>
    <row r="445" spans="4:4">
      <c r="D445" s="7"/>
    </row>
    <row r="446" spans="4:4">
      <c r="D446" s="7"/>
    </row>
    <row r="447" spans="4:4">
      <c r="D447" s="7"/>
    </row>
    <row r="448" spans="4:4">
      <c r="D448" s="7"/>
    </row>
    <row r="449" spans="4:4">
      <c r="D449" s="7"/>
    </row>
    <row r="450" spans="4:4">
      <c r="D450" s="7"/>
    </row>
    <row r="451" spans="4:4">
      <c r="D451" s="7"/>
    </row>
    <row r="452" spans="4:4">
      <c r="D452" s="7"/>
    </row>
    <row r="453" spans="4:4">
      <c r="D453" s="7"/>
    </row>
    <row r="454" spans="4:4">
      <c r="D454" s="7"/>
    </row>
    <row r="455" spans="4:4">
      <c r="D455" s="7"/>
    </row>
    <row r="456" spans="4:4">
      <c r="D456" s="7"/>
    </row>
    <row r="457" spans="4:4">
      <c r="D457" s="7"/>
    </row>
    <row r="458" spans="4:4">
      <c r="D458" s="7"/>
    </row>
    <row r="459" spans="4:4">
      <c r="D459" s="7"/>
    </row>
    <row r="460" spans="4:4">
      <c r="D460" s="7"/>
    </row>
    <row r="461" spans="4:4">
      <c r="D461" s="7"/>
    </row>
    <row r="462" spans="4:4">
      <c r="D462" s="7"/>
    </row>
    <row r="463" spans="4:4">
      <c r="D463" s="7"/>
    </row>
    <row r="464" spans="4:4">
      <c r="D464" s="7"/>
    </row>
    <row r="465" spans="4:4">
      <c r="D465" s="7"/>
    </row>
    <row r="466" spans="4:4">
      <c r="D466" s="7"/>
    </row>
    <row r="467" spans="4:4">
      <c r="D467" s="7"/>
    </row>
    <row r="468" spans="4:4">
      <c r="D468" s="7"/>
    </row>
    <row r="469" spans="4:4">
      <c r="D469" s="7"/>
    </row>
    <row r="470" spans="4:4">
      <c r="D470" s="7"/>
    </row>
    <row r="471" spans="4:4">
      <c r="D471" s="7"/>
    </row>
    <row r="472" spans="4:4">
      <c r="D472" s="7"/>
    </row>
    <row r="473" spans="4:4">
      <c r="D473" s="7"/>
    </row>
    <row r="474" spans="4:4">
      <c r="D474" s="7"/>
    </row>
    <row r="475" spans="4:4">
      <c r="D475" s="7"/>
    </row>
    <row r="476" spans="4:4">
      <c r="D476" s="7"/>
    </row>
    <row r="477" spans="4:4">
      <c r="D477" s="7"/>
    </row>
    <row r="478" spans="4:4">
      <c r="D478" s="7"/>
    </row>
    <row r="479" spans="4:4">
      <c r="D479" s="7"/>
    </row>
    <row r="480" spans="4:4">
      <c r="D480" s="7"/>
    </row>
    <row r="481" spans="4:4">
      <c r="D481" s="7"/>
    </row>
    <row r="482" spans="4:4">
      <c r="D482" s="7"/>
    </row>
    <row r="483" spans="4:4">
      <c r="D483" s="7"/>
    </row>
    <row r="484" spans="4:4">
      <c r="D484" s="7"/>
    </row>
    <row r="485" spans="4:4">
      <c r="D485" s="7"/>
    </row>
    <row r="486" spans="4:4">
      <c r="D486" s="7"/>
    </row>
    <row r="487" spans="4:4">
      <c r="D487" s="7"/>
    </row>
    <row r="488" spans="4:4">
      <c r="D488" s="7"/>
    </row>
    <row r="489" spans="4:4">
      <c r="D489" s="7"/>
    </row>
    <row r="490" spans="4:4">
      <c r="D490" s="7"/>
    </row>
    <row r="491" spans="4:4">
      <c r="D491" s="7"/>
    </row>
    <row r="492" spans="4:4">
      <c r="D492" s="7"/>
    </row>
    <row r="493" spans="4:4">
      <c r="D493" s="7"/>
    </row>
    <row r="494" spans="4:4">
      <c r="D494" s="7"/>
    </row>
    <row r="495" spans="4:4">
      <c r="D495" s="7"/>
    </row>
    <row r="496" spans="4:4">
      <c r="D496" s="7"/>
    </row>
    <row r="497" spans="4:4">
      <c r="D497" s="7"/>
    </row>
    <row r="498" spans="4:4">
      <c r="D498" s="7"/>
    </row>
    <row r="499" spans="4:4">
      <c r="D499" s="7"/>
    </row>
    <row r="500" spans="4:4">
      <c r="D500" s="7"/>
    </row>
    <row r="501" spans="4:4">
      <c r="D501" s="7"/>
    </row>
    <row r="502" spans="4:4">
      <c r="D502" s="7"/>
    </row>
    <row r="503" spans="4:4">
      <c r="D503" s="7"/>
    </row>
    <row r="504" spans="4:4">
      <c r="D504" s="7"/>
    </row>
    <row r="505" spans="4:4">
      <c r="D505" s="7"/>
    </row>
    <row r="506" spans="4:4">
      <c r="D506" s="7"/>
    </row>
    <row r="507" spans="4:4">
      <c r="D507" s="7"/>
    </row>
    <row r="508" spans="4:4">
      <c r="D508" s="7"/>
    </row>
    <row r="509" spans="4:4">
      <c r="D509" s="7"/>
    </row>
    <row r="510" spans="4:4">
      <c r="D510" s="7"/>
    </row>
    <row r="511" spans="4:4">
      <c r="D511" s="7"/>
    </row>
    <row r="512" spans="4:4">
      <c r="D512" s="7"/>
    </row>
    <row r="513" spans="4:4">
      <c r="D513" s="7"/>
    </row>
    <row r="514" spans="4:4">
      <c r="D514" s="7"/>
    </row>
    <row r="515" spans="4:4">
      <c r="D515" s="7"/>
    </row>
    <row r="516" spans="4:4">
      <c r="D516" s="7"/>
    </row>
    <row r="517" spans="4:4">
      <c r="D517" s="7"/>
    </row>
    <row r="518" spans="4:4">
      <c r="D518" s="7"/>
    </row>
    <row r="519" spans="4:4">
      <c r="D519" s="7"/>
    </row>
    <row r="520" spans="4:4">
      <c r="D520" s="7"/>
    </row>
    <row r="521" spans="4:4">
      <c r="D521" s="7"/>
    </row>
    <row r="522" spans="4:4">
      <c r="D522" s="7"/>
    </row>
    <row r="523" spans="4:4">
      <c r="D523" s="7"/>
    </row>
    <row r="524" spans="4:4">
      <c r="D524" s="7"/>
    </row>
    <row r="525" spans="4:4">
      <c r="D525" s="7"/>
    </row>
    <row r="526" spans="4:4">
      <c r="D526" s="7"/>
    </row>
    <row r="527" spans="4:4">
      <c r="D527" s="7"/>
    </row>
    <row r="528" spans="4:4">
      <c r="D528" s="7"/>
    </row>
    <row r="529" spans="4:4">
      <c r="D529" s="7"/>
    </row>
    <row r="530" spans="4:4">
      <c r="D530" s="7"/>
    </row>
    <row r="531" spans="4:4">
      <c r="D531" s="7"/>
    </row>
    <row r="532" spans="4:4">
      <c r="D532" s="7"/>
    </row>
    <row r="533" spans="4:4">
      <c r="D533" s="7"/>
    </row>
    <row r="534" spans="4:4">
      <c r="D534" s="7"/>
    </row>
    <row r="535" spans="4:4">
      <c r="D535" s="7"/>
    </row>
    <row r="536" spans="4:4">
      <c r="D536" s="7"/>
    </row>
    <row r="537" spans="4:4">
      <c r="D537" s="7"/>
    </row>
    <row r="538" spans="4:4">
      <c r="D538" s="7"/>
    </row>
    <row r="539" spans="4:4">
      <c r="D539" s="7"/>
    </row>
    <row r="540" spans="4:4">
      <c r="D540" s="7"/>
    </row>
    <row r="541" spans="4:4">
      <c r="D541" s="7"/>
    </row>
    <row r="542" spans="4:4">
      <c r="D542" s="7"/>
    </row>
    <row r="543" spans="4:4">
      <c r="D543" s="7"/>
    </row>
    <row r="544" spans="4:4">
      <c r="D544" s="7"/>
    </row>
    <row r="545" spans="4:4">
      <c r="D545" s="7"/>
    </row>
    <row r="546" spans="4:4">
      <c r="D546" s="7"/>
    </row>
    <row r="547" spans="4:4">
      <c r="D547" s="7"/>
    </row>
    <row r="548" spans="4:4">
      <c r="D548" s="7"/>
    </row>
    <row r="549" spans="4:4">
      <c r="D549" s="7"/>
    </row>
    <row r="550" spans="4:4">
      <c r="D550" s="7"/>
    </row>
    <row r="551" spans="4:4">
      <c r="D551" s="7"/>
    </row>
    <row r="552" spans="4:4">
      <c r="D552" s="7"/>
    </row>
    <row r="553" spans="4:4">
      <c r="D553" s="7"/>
    </row>
    <row r="554" spans="4:4">
      <c r="D554" s="7"/>
    </row>
    <row r="555" spans="4:4">
      <c r="D555" s="7"/>
    </row>
    <row r="556" spans="4:4">
      <c r="D556" s="7"/>
    </row>
    <row r="557" spans="4:4">
      <c r="D557" s="7"/>
    </row>
    <row r="558" spans="4:4">
      <c r="D558" s="7"/>
    </row>
    <row r="559" spans="4:4">
      <c r="D559" s="7"/>
    </row>
    <row r="560" spans="4:4">
      <c r="D560" s="7"/>
    </row>
    <row r="561" spans="4:4">
      <c r="D561" s="7"/>
    </row>
    <row r="562" spans="4:4">
      <c r="D562" s="7"/>
    </row>
    <row r="563" spans="4:4">
      <c r="D563" s="7"/>
    </row>
    <row r="564" spans="4:4">
      <c r="D564" s="7"/>
    </row>
    <row r="565" spans="4:4">
      <c r="D565" s="7"/>
    </row>
    <row r="566" spans="4:4">
      <c r="D566" s="7"/>
    </row>
    <row r="567" spans="4:4">
      <c r="D567" s="7"/>
    </row>
    <row r="568" spans="4:4">
      <c r="D568" s="7"/>
    </row>
    <row r="569" spans="4:4">
      <c r="D569" s="7"/>
    </row>
    <row r="570" spans="4:4">
      <c r="D570" s="7"/>
    </row>
    <row r="571" spans="4:4">
      <c r="D571" s="7"/>
    </row>
    <row r="572" spans="4:4">
      <c r="D572" s="7"/>
    </row>
    <row r="573" spans="4:4">
      <c r="D573" s="7"/>
    </row>
    <row r="574" spans="4:4">
      <c r="D574" s="7"/>
    </row>
    <row r="575" spans="4:4">
      <c r="D575" s="7"/>
    </row>
    <row r="576" spans="4:4">
      <c r="D576" s="7"/>
    </row>
    <row r="577" spans="4:4">
      <c r="D577" s="7"/>
    </row>
    <row r="578" spans="4:4">
      <c r="D578" s="7"/>
    </row>
    <row r="579" spans="4:4">
      <c r="D579" s="7"/>
    </row>
    <row r="580" spans="4:4">
      <c r="D580" s="7"/>
    </row>
    <row r="581" spans="4:4">
      <c r="D581" s="7"/>
    </row>
    <row r="582" spans="4:4">
      <c r="D582" s="7"/>
    </row>
    <row r="583" spans="4:4">
      <c r="D583" s="7"/>
    </row>
    <row r="584" spans="4:4">
      <c r="D584" s="7"/>
    </row>
    <row r="585" spans="4:4">
      <c r="D585" s="7"/>
    </row>
    <row r="586" spans="4:4">
      <c r="D586" s="7"/>
    </row>
    <row r="587" spans="4:4">
      <c r="D587" s="7"/>
    </row>
    <row r="588" spans="4:4">
      <c r="D588" s="7"/>
    </row>
    <row r="589" spans="4:4">
      <c r="D589" s="7"/>
    </row>
    <row r="590" spans="4:4">
      <c r="D590" s="7"/>
    </row>
    <row r="591" spans="4:4">
      <c r="D591" s="7"/>
    </row>
    <row r="592" spans="4:4">
      <c r="D592" s="7"/>
    </row>
    <row r="593" spans="4:4">
      <c r="D593" s="7"/>
    </row>
    <row r="594" spans="4:4">
      <c r="D594" s="7"/>
    </row>
    <row r="595" spans="4:4">
      <c r="D595" s="7"/>
    </row>
    <row r="596" spans="4:4">
      <c r="D596" s="7"/>
    </row>
    <row r="597" spans="4:4">
      <c r="D597" s="7"/>
    </row>
    <row r="598" spans="4:4">
      <c r="D598" s="7"/>
    </row>
    <row r="599" spans="4:4">
      <c r="D599" s="7"/>
    </row>
    <row r="600" spans="4:4">
      <c r="D600" s="7"/>
    </row>
    <row r="601" spans="4:4">
      <c r="D601" s="7"/>
    </row>
    <row r="602" spans="4:4">
      <c r="D602" s="7"/>
    </row>
    <row r="603" spans="4:4">
      <c r="D603" s="7"/>
    </row>
    <row r="604" spans="4:4">
      <c r="D604" s="7"/>
    </row>
    <row r="605" spans="4:4">
      <c r="D605" s="7"/>
    </row>
    <row r="606" spans="4:4">
      <c r="D606" s="7"/>
    </row>
    <row r="607" spans="4:4">
      <c r="D607" s="7"/>
    </row>
    <row r="608" spans="4:4">
      <c r="D608" s="7"/>
    </row>
    <row r="609" spans="4:4">
      <c r="D609" s="7"/>
    </row>
    <row r="610" spans="4:4">
      <c r="D610" s="7"/>
    </row>
    <row r="611" spans="4:4">
      <c r="D611" s="7"/>
    </row>
    <row r="612" spans="4:4">
      <c r="D612" s="7"/>
    </row>
    <row r="613" spans="4:4">
      <c r="D613" s="7"/>
    </row>
    <row r="614" spans="4:4">
      <c r="D614" s="7"/>
    </row>
    <row r="615" spans="4:4">
      <c r="D615" s="7"/>
    </row>
    <row r="616" spans="4:4">
      <c r="D616" s="7"/>
    </row>
    <row r="617" spans="4:4">
      <c r="D617" s="7"/>
    </row>
    <row r="618" spans="4:4">
      <c r="D618" s="7"/>
    </row>
    <row r="619" spans="4:4">
      <c r="D619" s="7"/>
    </row>
    <row r="620" spans="4:4">
      <c r="D620" s="7"/>
    </row>
    <row r="621" spans="4:4">
      <c r="D621" s="7"/>
    </row>
    <row r="622" spans="4:4">
      <c r="D622" s="7"/>
    </row>
    <row r="623" spans="4:4">
      <c r="D623" s="7"/>
    </row>
    <row r="624" spans="4:4">
      <c r="D624" s="7"/>
    </row>
    <row r="625" spans="4:4">
      <c r="D625" s="7"/>
    </row>
    <row r="626" spans="4:4">
      <c r="D626" s="7"/>
    </row>
    <row r="627" spans="4:4">
      <c r="D627" s="7"/>
    </row>
    <row r="628" spans="4:4">
      <c r="D628" s="7"/>
    </row>
    <row r="629" spans="4:4">
      <c r="D629" s="7"/>
    </row>
    <row r="630" spans="4:4">
      <c r="D630" s="7"/>
    </row>
    <row r="631" spans="4:4">
      <c r="D631" s="7"/>
    </row>
    <row r="632" spans="4:4">
      <c r="D632" s="7"/>
    </row>
    <row r="633" spans="4:4">
      <c r="D633" s="7"/>
    </row>
    <row r="634" spans="4:4">
      <c r="D634" s="7"/>
    </row>
    <row r="635" spans="4:4">
      <c r="D635" s="7"/>
    </row>
    <row r="636" spans="4:4">
      <c r="D636" s="7"/>
    </row>
    <row r="637" spans="4:4">
      <c r="D637" s="7"/>
    </row>
    <row r="638" spans="4:4">
      <c r="D638" s="7"/>
    </row>
    <row r="639" spans="4:4">
      <c r="D639" s="7"/>
    </row>
    <row r="640" spans="4:4">
      <c r="D640" s="7"/>
    </row>
    <row r="641" spans="4:4">
      <c r="D641" s="7"/>
    </row>
    <row r="642" spans="4:4">
      <c r="D642" s="7"/>
    </row>
    <row r="643" spans="4:4">
      <c r="D643" s="7"/>
    </row>
    <row r="644" spans="4:4">
      <c r="D644" s="7"/>
    </row>
    <row r="645" spans="4:4">
      <c r="D645" s="7"/>
    </row>
    <row r="646" spans="4:4">
      <c r="D646" s="7"/>
    </row>
    <row r="647" spans="4:4">
      <c r="D647" s="7"/>
    </row>
    <row r="648" spans="4:4">
      <c r="D648" s="7"/>
    </row>
    <row r="649" spans="4:4">
      <c r="D649" s="7"/>
    </row>
    <row r="650" spans="4:4">
      <c r="D650" s="7"/>
    </row>
    <row r="651" spans="4:4">
      <c r="D651" s="7"/>
    </row>
    <row r="652" spans="4:4">
      <c r="D652" s="7"/>
    </row>
    <row r="653" spans="4:4">
      <c r="D653" s="7"/>
    </row>
    <row r="654" spans="4:4">
      <c r="D654" s="7"/>
    </row>
    <row r="655" spans="4:4">
      <c r="D655" s="7"/>
    </row>
    <row r="656" spans="4:4">
      <c r="D656" s="7"/>
    </row>
    <row r="657" spans="4:4">
      <c r="D657" s="7"/>
    </row>
    <row r="658" spans="4:4">
      <c r="D658" s="7"/>
    </row>
    <row r="659" spans="4:4">
      <c r="D659" s="7"/>
    </row>
    <row r="660" spans="4:4">
      <c r="D660" s="7"/>
    </row>
    <row r="661" spans="4:4">
      <c r="D661" s="7"/>
    </row>
    <row r="662" spans="4:4">
      <c r="D662" s="7"/>
    </row>
    <row r="663" spans="4:4">
      <c r="D663" s="7"/>
    </row>
    <row r="664" spans="4:4">
      <c r="D664" s="7"/>
    </row>
    <row r="665" spans="4:4">
      <c r="D665" s="7"/>
    </row>
    <row r="666" spans="4:4">
      <c r="D666" s="7"/>
    </row>
    <row r="667" spans="4:4">
      <c r="D667" s="7"/>
    </row>
    <row r="668" spans="4:4">
      <c r="D668" s="7"/>
    </row>
    <row r="669" spans="4:4">
      <c r="D669" s="7"/>
    </row>
    <row r="670" spans="4:4">
      <c r="D670" s="7"/>
    </row>
    <row r="671" spans="4:4">
      <c r="D671" s="7"/>
    </row>
    <row r="672" spans="4:4">
      <c r="D672" s="7"/>
    </row>
    <row r="673" spans="4:4">
      <c r="D673" s="7"/>
    </row>
    <row r="674" spans="4:4">
      <c r="D674" s="7"/>
    </row>
    <row r="675" spans="4:4">
      <c r="D675" s="7"/>
    </row>
    <row r="676" spans="4:4">
      <c r="D676" s="7"/>
    </row>
    <row r="677" spans="4:4">
      <c r="D677" s="7"/>
    </row>
    <row r="678" spans="4:4">
      <c r="D678" s="7"/>
    </row>
    <row r="679" spans="4:4">
      <c r="D679" s="7"/>
    </row>
    <row r="680" spans="4:4">
      <c r="D680" s="7"/>
    </row>
    <row r="681" spans="4:4">
      <c r="D681" s="7"/>
    </row>
    <row r="682" spans="4:4">
      <c r="D682" s="7"/>
    </row>
    <row r="683" spans="4:4">
      <c r="D683" s="7"/>
    </row>
    <row r="684" spans="4:4">
      <c r="D684" s="7"/>
    </row>
    <row r="685" spans="4:4">
      <c r="D685" s="7"/>
    </row>
    <row r="686" spans="4:4">
      <c r="D686" s="7"/>
    </row>
    <row r="687" spans="4:4">
      <c r="D687" s="7"/>
    </row>
    <row r="688" spans="4:4">
      <c r="D688" s="7"/>
    </row>
    <row r="689" spans="4:4">
      <c r="D689" s="7"/>
    </row>
    <row r="690" spans="4:4">
      <c r="D690" s="7"/>
    </row>
    <row r="691" spans="4:4">
      <c r="D691" s="7"/>
    </row>
    <row r="692" spans="4:4">
      <c r="D692" s="7"/>
    </row>
    <row r="693" spans="4:4">
      <c r="D693" s="7"/>
    </row>
    <row r="694" spans="4:4">
      <c r="D694" s="7"/>
    </row>
    <row r="695" spans="4:4">
      <c r="D695" s="7"/>
    </row>
    <row r="696" spans="4:4">
      <c r="D696" s="7"/>
    </row>
    <row r="697" spans="4:4">
      <c r="D697" s="7"/>
    </row>
    <row r="698" spans="4:4">
      <c r="D698" s="7"/>
    </row>
    <row r="699" spans="4:4">
      <c r="D699" s="7"/>
    </row>
    <row r="700" spans="4:4">
      <c r="D700" s="7"/>
    </row>
    <row r="701" spans="4:4">
      <c r="D701" s="7"/>
    </row>
    <row r="702" spans="4:4">
      <c r="D702" s="7"/>
    </row>
    <row r="703" spans="4:4">
      <c r="D703" s="7"/>
    </row>
    <row r="704" spans="4:4">
      <c r="D704" s="7"/>
    </row>
    <row r="705" spans="4:4">
      <c r="D705" s="7"/>
    </row>
    <row r="706" spans="4:4">
      <c r="D706" s="7"/>
    </row>
    <row r="707" spans="4:4">
      <c r="D707" s="7"/>
    </row>
    <row r="708" spans="4:4">
      <c r="D708" s="7"/>
    </row>
    <row r="709" spans="4:4">
      <c r="D709" s="7"/>
    </row>
    <row r="710" spans="4:4">
      <c r="D710" s="7"/>
    </row>
    <row r="711" spans="4:4">
      <c r="D711" s="7"/>
    </row>
    <row r="712" spans="4:4">
      <c r="D712" s="7"/>
    </row>
    <row r="713" spans="4:4">
      <c r="D713" s="7"/>
    </row>
    <row r="714" spans="4:4">
      <c r="D714" s="7"/>
    </row>
    <row r="715" spans="4:4">
      <c r="D715" s="7"/>
    </row>
    <row r="716" spans="4:4">
      <c r="D716" s="7"/>
    </row>
    <row r="717" spans="4:4">
      <c r="D717" s="7"/>
    </row>
    <row r="718" spans="4:4">
      <c r="D718" s="7"/>
    </row>
    <row r="719" spans="4:4">
      <c r="D719" s="7"/>
    </row>
    <row r="720" spans="4:4">
      <c r="D720" s="7"/>
    </row>
    <row r="721" spans="4:4">
      <c r="D721" s="7"/>
    </row>
    <row r="722" spans="4:4">
      <c r="D722" s="7"/>
    </row>
    <row r="723" spans="4:4">
      <c r="D723" s="7"/>
    </row>
    <row r="724" spans="4:4">
      <c r="D724" s="7"/>
    </row>
    <row r="725" spans="4:4">
      <c r="D725" s="7"/>
    </row>
    <row r="726" spans="4:4">
      <c r="D726" s="7"/>
    </row>
    <row r="727" spans="4:4">
      <c r="D727" s="7"/>
    </row>
    <row r="728" spans="4:4">
      <c r="D728" s="7"/>
    </row>
    <row r="729" spans="4:4">
      <c r="D729" s="7"/>
    </row>
    <row r="730" spans="4:4">
      <c r="D730" s="7"/>
    </row>
    <row r="731" spans="4:4">
      <c r="D731" s="7"/>
    </row>
    <row r="732" spans="4:4">
      <c r="D732" s="7"/>
    </row>
    <row r="733" spans="4:4">
      <c r="D733" s="7"/>
    </row>
    <row r="734" spans="4:4">
      <c r="D734" s="7"/>
    </row>
    <row r="735" spans="4:4">
      <c r="D735" s="7"/>
    </row>
    <row r="736" spans="4:4">
      <c r="D736" s="7"/>
    </row>
    <row r="737" spans="4:4">
      <c r="D737" s="7"/>
    </row>
    <row r="738" spans="4:4">
      <c r="D738" s="7"/>
    </row>
    <row r="739" spans="4:4">
      <c r="D739" s="7"/>
    </row>
    <row r="740" spans="4:4">
      <c r="D740" s="7"/>
    </row>
    <row r="741" spans="4:4">
      <c r="D741" s="7"/>
    </row>
    <row r="742" spans="4:4">
      <c r="D742" s="7"/>
    </row>
    <row r="743" spans="4:4">
      <c r="D743" s="7"/>
    </row>
    <row r="744" spans="4:4">
      <c r="D744" s="7"/>
    </row>
    <row r="745" spans="4:4">
      <c r="D745" s="7"/>
    </row>
    <row r="746" spans="4:4">
      <c r="D746" s="7"/>
    </row>
    <row r="747" spans="4:4">
      <c r="D747" s="7"/>
    </row>
    <row r="748" spans="4:4">
      <c r="D748" s="7"/>
    </row>
    <row r="749" spans="4:4">
      <c r="D749" s="7"/>
    </row>
    <row r="750" spans="4:4">
      <c r="D750" s="7"/>
    </row>
    <row r="751" spans="4:4">
      <c r="D751" s="7"/>
    </row>
    <row r="752" spans="4:4">
      <c r="D752" s="7"/>
    </row>
    <row r="753" spans="4:4">
      <c r="D753" s="7"/>
    </row>
    <row r="754" spans="4:4">
      <c r="D754" s="7"/>
    </row>
    <row r="755" spans="4:4">
      <c r="D755" s="7"/>
    </row>
    <row r="756" spans="4:4">
      <c r="D756" s="7"/>
    </row>
    <row r="757" spans="4:4">
      <c r="D757" s="7"/>
    </row>
    <row r="758" spans="4:4">
      <c r="D758" s="7"/>
    </row>
    <row r="759" spans="4:4">
      <c r="D759" s="7"/>
    </row>
    <row r="760" spans="4:4">
      <c r="D760" s="7"/>
    </row>
    <row r="761" spans="4:4">
      <c r="D761" s="7"/>
    </row>
    <row r="762" spans="4:4">
      <c r="D762" s="7"/>
    </row>
    <row r="763" spans="4:4">
      <c r="D763" s="7"/>
    </row>
    <row r="764" spans="4:4">
      <c r="D764" s="7"/>
    </row>
    <row r="765" spans="4:4">
      <c r="D765" s="7"/>
    </row>
    <row r="766" spans="4:4">
      <c r="D766" s="7"/>
    </row>
    <row r="767" spans="4:4">
      <c r="D767" s="7"/>
    </row>
    <row r="768" spans="4:4">
      <c r="D768" s="7"/>
    </row>
    <row r="769" spans="4:4">
      <c r="D769" s="7"/>
    </row>
    <row r="770" spans="4:4">
      <c r="D770" s="7"/>
    </row>
    <row r="771" spans="4:4">
      <c r="D771" s="7"/>
    </row>
    <row r="772" spans="4:4">
      <c r="D772" s="7"/>
    </row>
    <row r="773" spans="4:4">
      <c r="D773" s="7"/>
    </row>
    <row r="774" spans="4:4">
      <c r="D774" s="7"/>
    </row>
    <row r="775" spans="4:4">
      <c r="D775" s="7"/>
    </row>
    <row r="776" spans="4:4">
      <c r="D776" s="7"/>
    </row>
    <row r="777" spans="4:4">
      <c r="D777" s="7"/>
    </row>
    <row r="778" spans="4:4">
      <c r="D778" s="7"/>
    </row>
    <row r="779" spans="4:4">
      <c r="D779" s="7"/>
    </row>
    <row r="780" spans="4:4">
      <c r="D780" s="7"/>
    </row>
    <row r="781" spans="4:4">
      <c r="D781" s="7"/>
    </row>
    <row r="782" spans="4:4">
      <c r="D782" s="7"/>
    </row>
    <row r="783" spans="4:4">
      <c r="D783" s="7"/>
    </row>
    <row r="784" spans="4:4">
      <c r="D784" s="7"/>
    </row>
    <row r="785" spans="4:4">
      <c r="D785" s="7"/>
    </row>
    <row r="786" spans="4:4">
      <c r="D786" s="7"/>
    </row>
    <row r="787" spans="4:4">
      <c r="D787" s="7"/>
    </row>
    <row r="788" spans="4:4">
      <c r="D788" s="7"/>
    </row>
    <row r="789" spans="4:4">
      <c r="D789" s="7"/>
    </row>
    <row r="790" spans="4:4">
      <c r="D790" s="7"/>
    </row>
    <row r="791" spans="4:4">
      <c r="D791" s="7"/>
    </row>
    <row r="792" spans="4:4">
      <c r="D792" s="7"/>
    </row>
    <row r="793" spans="4:4">
      <c r="D793" s="7"/>
    </row>
    <row r="794" spans="4:4">
      <c r="D794" s="7"/>
    </row>
    <row r="795" spans="4:4">
      <c r="D795" s="7"/>
    </row>
    <row r="796" spans="4:4">
      <c r="D796" s="7"/>
    </row>
    <row r="797" spans="4:4">
      <c r="D797" s="7"/>
    </row>
    <row r="798" spans="4:4">
      <c r="D798" s="7"/>
    </row>
    <row r="799" spans="4:4">
      <c r="D799" s="7"/>
    </row>
    <row r="800" spans="4:4">
      <c r="D800" s="7"/>
    </row>
    <row r="801" spans="4:4">
      <c r="D801" s="7"/>
    </row>
    <row r="802" spans="4:4">
      <c r="D802" s="7"/>
    </row>
    <row r="803" spans="4:4">
      <c r="D803" s="7"/>
    </row>
    <row r="804" spans="4:4">
      <c r="D804" s="7"/>
    </row>
    <row r="805" spans="4:4">
      <c r="D805" s="7"/>
    </row>
    <row r="806" spans="4:4">
      <c r="D806" s="7"/>
    </row>
    <row r="807" spans="4:4">
      <c r="D807" s="7"/>
    </row>
    <row r="808" spans="4:4">
      <c r="D808" s="7"/>
    </row>
    <row r="809" spans="4:4">
      <c r="D809" s="7"/>
    </row>
    <row r="810" spans="4:4">
      <c r="D810" s="7"/>
    </row>
    <row r="811" spans="4:4">
      <c r="D811" s="7"/>
    </row>
    <row r="812" spans="4:4">
      <c r="D812" s="7"/>
    </row>
    <row r="813" spans="4:4">
      <c r="D813" s="7"/>
    </row>
    <row r="814" spans="4:4">
      <c r="D814" s="7"/>
    </row>
    <row r="815" spans="4:4">
      <c r="D815" s="7"/>
    </row>
    <row r="816" spans="4:4">
      <c r="D816" s="7"/>
    </row>
    <row r="817" spans="4:4">
      <c r="D817" s="7"/>
    </row>
    <row r="818" spans="4:4">
      <c r="D818" s="7"/>
    </row>
    <row r="819" spans="4:4">
      <c r="D819" s="7"/>
    </row>
    <row r="820" spans="4:4">
      <c r="D820" s="7"/>
    </row>
    <row r="821" spans="4:4">
      <c r="D821" s="7"/>
    </row>
    <row r="822" spans="4:4">
      <c r="D822" s="7"/>
    </row>
    <row r="823" spans="4:4">
      <c r="D823" s="7"/>
    </row>
    <row r="824" spans="4:4">
      <c r="D824" s="7"/>
    </row>
    <row r="825" spans="4:4">
      <c r="D825" s="7"/>
    </row>
    <row r="826" spans="4:4">
      <c r="D826" s="7"/>
    </row>
    <row r="827" spans="4:4">
      <c r="D827" s="7"/>
    </row>
    <row r="828" spans="4:4">
      <c r="D828" s="7"/>
    </row>
    <row r="829" spans="4:4">
      <c r="D829" s="7"/>
    </row>
    <row r="830" spans="4:4">
      <c r="D830" s="7"/>
    </row>
    <row r="831" spans="4:4">
      <c r="D831" s="7"/>
    </row>
    <row r="832" spans="4:4">
      <c r="D832" s="7"/>
    </row>
    <row r="833" spans="4:4">
      <c r="D833" s="7"/>
    </row>
    <row r="834" spans="4:4">
      <c r="D834" s="7"/>
    </row>
    <row r="835" spans="4:4">
      <c r="D835" s="7"/>
    </row>
    <row r="836" spans="4:4">
      <c r="D836" s="7"/>
    </row>
    <row r="837" spans="4:4">
      <c r="D837" s="7"/>
    </row>
    <row r="838" spans="4:4">
      <c r="D838" s="7"/>
    </row>
    <row r="839" spans="4:4">
      <c r="D839" s="7"/>
    </row>
    <row r="840" spans="4:4">
      <c r="D840" s="7"/>
    </row>
    <row r="841" spans="4:4">
      <c r="D841" s="7"/>
    </row>
    <row r="842" spans="4:4">
      <c r="D842" s="7"/>
    </row>
    <row r="843" spans="4:4">
      <c r="D843" s="7"/>
    </row>
    <row r="844" spans="4:4">
      <c r="D844" s="7"/>
    </row>
    <row r="845" spans="4:4">
      <c r="D845" s="7"/>
    </row>
    <row r="846" spans="4:4">
      <c r="D846" s="7"/>
    </row>
    <row r="847" spans="4:4">
      <c r="D847" s="7"/>
    </row>
    <row r="848" spans="4:4">
      <c r="D848" s="7"/>
    </row>
    <row r="849" spans="4:4">
      <c r="D849" s="7"/>
    </row>
    <row r="850" spans="4:4">
      <c r="D850" s="7"/>
    </row>
    <row r="851" spans="4:4">
      <c r="D851" s="7"/>
    </row>
    <row r="852" spans="4:4">
      <c r="D852" s="7"/>
    </row>
    <row r="853" spans="4:4">
      <c r="D853" s="7"/>
    </row>
    <row r="854" spans="4:4">
      <c r="D854" s="7"/>
    </row>
    <row r="855" spans="4:4">
      <c r="D855" s="7"/>
    </row>
    <row r="856" spans="4:4">
      <c r="D856" s="7"/>
    </row>
    <row r="857" spans="4:4">
      <c r="D857" s="7"/>
    </row>
    <row r="858" spans="4:4">
      <c r="D858" s="7"/>
    </row>
    <row r="859" spans="4:4">
      <c r="D859" s="7"/>
    </row>
    <row r="860" spans="4:4">
      <c r="D860" s="7"/>
    </row>
    <row r="861" spans="4:4">
      <c r="D861" s="7"/>
    </row>
    <row r="862" spans="4:4">
      <c r="D862" s="7"/>
    </row>
    <row r="863" spans="4:4">
      <c r="D863" s="7"/>
    </row>
    <row r="864" spans="4:4">
      <c r="D864" s="7"/>
    </row>
    <row r="865" spans="4:4">
      <c r="D865" s="7"/>
    </row>
    <row r="866" spans="4:4">
      <c r="D866" s="7"/>
    </row>
    <row r="867" spans="4:4">
      <c r="D867" s="7"/>
    </row>
    <row r="868" spans="4:4">
      <c r="D868" s="7"/>
    </row>
    <row r="869" spans="4:4">
      <c r="D869" s="7"/>
    </row>
    <row r="870" spans="4:4">
      <c r="D870" s="7"/>
    </row>
    <row r="871" spans="4:4">
      <c r="D871" s="7"/>
    </row>
    <row r="872" spans="4:4">
      <c r="D872" s="7"/>
    </row>
    <row r="873" spans="4:4">
      <c r="D873" s="7"/>
    </row>
    <row r="874" spans="4:4">
      <c r="D874" s="7"/>
    </row>
    <row r="875" spans="4:4">
      <c r="D875" s="7"/>
    </row>
    <row r="876" spans="4:4">
      <c r="D876" s="7"/>
    </row>
    <row r="877" spans="4:4">
      <c r="D877" s="7"/>
    </row>
    <row r="878" spans="4:4">
      <c r="D878" s="7"/>
    </row>
    <row r="879" spans="4:4">
      <c r="D879" s="7"/>
    </row>
    <row r="880" spans="4:4">
      <c r="D880" s="7"/>
    </row>
    <row r="881" spans="4:4">
      <c r="D881" s="7"/>
    </row>
    <row r="882" spans="4:4">
      <c r="D882" s="7"/>
    </row>
    <row r="883" spans="4:4">
      <c r="D883" s="7"/>
    </row>
    <row r="884" spans="4:4">
      <c r="D884" s="7"/>
    </row>
    <row r="885" spans="4:4">
      <c r="D885" s="7"/>
    </row>
    <row r="886" spans="4:4">
      <c r="D886" s="7"/>
    </row>
    <row r="887" spans="4:4">
      <c r="D887" s="7"/>
    </row>
    <row r="888" spans="4:4">
      <c r="D888" s="7"/>
    </row>
    <row r="889" spans="4:4">
      <c r="D889" s="7"/>
    </row>
    <row r="890" spans="4:4">
      <c r="D890" s="7"/>
    </row>
    <row r="891" spans="4:4">
      <c r="D891" s="7"/>
    </row>
    <row r="892" spans="4:4">
      <c r="D892" s="7"/>
    </row>
    <row r="893" spans="4:4">
      <c r="D893" s="7"/>
    </row>
    <row r="894" spans="4:4">
      <c r="D894" s="7"/>
    </row>
    <row r="895" spans="4:4">
      <c r="D895" s="7"/>
    </row>
    <row r="896" spans="4:4">
      <c r="D896" s="7"/>
    </row>
    <row r="897" spans="4:4">
      <c r="D897" s="7"/>
    </row>
    <row r="898" spans="4:4">
      <c r="D898" s="7"/>
    </row>
    <row r="899" spans="4:4">
      <c r="D899" s="7"/>
    </row>
    <row r="900" spans="4:4">
      <c r="D900" s="7"/>
    </row>
    <row r="901" spans="4:4">
      <c r="D901" s="7"/>
    </row>
    <row r="902" spans="4:4">
      <c r="D902" s="7"/>
    </row>
    <row r="903" spans="4:4">
      <c r="D903" s="7"/>
    </row>
    <row r="904" spans="4:4">
      <c r="D904" s="7"/>
    </row>
    <row r="905" spans="4:4">
      <c r="D905" s="7"/>
    </row>
    <row r="906" spans="4:4">
      <c r="D906" s="7"/>
    </row>
    <row r="907" spans="4:4">
      <c r="D907" s="7"/>
    </row>
    <row r="908" spans="4:4">
      <c r="D908" s="7"/>
    </row>
    <row r="909" spans="4:4">
      <c r="D909" s="7"/>
    </row>
    <row r="910" spans="4:4">
      <c r="D910" s="7"/>
    </row>
    <row r="911" spans="4:4">
      <c r="D911" s="7"/>
    </row>
    <row r="912" spans="4:4">
      <c r="D912" s="7"/>
    </row>
    <row r="913" spans="4:4">
      <c r="D913" s="7"/>
    </row>
    <row r="914" spans="4:4">
      <c r="D914" s="7"/>
    </row>
    <row r="915" spans="4:4">
      <c r="D915" s="7"/>
    </row>
    <row r="916" spans="4:4">
      <c r="D916" s="7"/>
    </row>
    <row r="917" spans="4:4">
      <c r="D917" s="7"/>
    </row>
    <row r="918" spans="4:4">
      <c r="D918" s="7"/>
    </row>
    <row r="919" spans="4:4">
      <c r="D919" s="7"/>
    </row>
    <row r="920" spans="4:4">
      <c r="D920" s="7"/>
    </row>
    <row r="921" spans="4:4">
      <c r="D921" s="7"/>
    </row>
    <row r="922" spans="4:4">
      <c r="D922" s="7"/>
    </row>
    <row r="923" spans="4:4">
      <c r="D923" s="7"/>
    </row>
    <row r="924" spans="4:4">
      <c r="D924" s="7"/>
    </row>
    <row r="925" spans="4:4">
      <c r="D925" s="7"/>
    </row>
    <row r="926" spans="4:4">
      <c r="D926" s="7"/>
    </row>
    <row r="927" spans="4:4">
      <c r="D927" s="7"/>
    </row>
    <row r="928" spans="4:4">
      <c r="D928" s="7"/>
    </row>
    <row r="929" spans="4:4">
      <c r="D929" s="7"/>
    </row>
    <row r="930" spans="4:4">
      <c r="D930" s="7"/>
    </row>
    <row r="931" spans="4:4">
      <c r="D931" s="7"/>
    </row>
    <row r="932" spans="4:4">
      <c r="D932" s="7"/>
    </row>
    <row r="933" spans="4:4">
      <c r="D933" s="7"/>
    </row>
    <row r="934" spans="4:4">
      <c r="D934" s="7"/>
    </row>
    <row r="935" spans="4:4">
      <c r="D935" s="7"/>
    </row>
    <row r="936" spans="4:4">
      <c r="D936" s="7"/>
    </row>
    <row r="937" spans="4:4">
      <c r="D937" s="7"/>
    </row>
    <row r="938" spans="4:4">
      <c r="D938" s="7"/>
    </row>
    <row r="939" spans="4:4">
      <c r="D939" s="7"/>
    </row>
    <row r="940" spans="4:4">
      <c r="D940" s="7"/>
    </row>
    <row r="941" spans="4:4">
      <c r="D941" s="7"/>
    </row>
    <row r="942" spans="4:4">
      <c r="D942" s="7"/>
    </row>
    <row r="943" spans="4:4">
      <c r="D943" s="7"/>
    </row>
    <row r="944" spans="4:4">
      <c r="D944" s="7"/>
    </row>
    <row r="945" spans="4:4">
      <c r="D945" s="7"/>
    </row>
    <row r="946" spans="4:4">
      <c r="D946" s="7"/>
    </row>
    <row r="947" spans="4:4">
      <c r="D947" s="7"/>
    </row>
    <row r="948" spans="4:4">
      <c r="D948" s="7"/>
    </row>
    <row r="949" spans="4:4">
      <c r="D949" s="7"/>
    </row>
    <row r="950" spans="4:4">
      <c r="D950" s="7"/>
    </row>
    <row r="951" spans="4:4">
      <c r="D951" s="7"/>
    </row>
    <row r="952" spans="4:4">
      <c r="D952" s="7"/>
    </row>
    <row r="953" spans="4:4">
      <c r="D953" s="7"/>
    </row>
    <row r="954" spans="4:4">
      <c r="D954" s="7"/>
    </row>
    <row r="955" spans="4:4">
      <c r="D955" s="7"/>
    </row>
    <row r="956" spans="4:4">
      <c r="D956" s="7"/>
    </row>
    <row r="957" spans="4:4">
      <c r="D957" s="7"/>
    </row>
    <row r="958" spans="4:4">
      <c r="D958" s="7"/>
    </row>
    <row r="959" spans="4:4">
      <c r="D959" s="7"/>
    </row>
    <row r="960" spans="4:4">
      <c r="D960" s="7"/>
    </row>
    <row r="961" spans="4:4">
      <c r="D961" s="7"/>
    </row>
    <row r="962" spans="4:4">
      <c r="D962" s="7"/>
    </row>
    <row r="963" spans="4:4">
      <c r="D963" s="7"/>
    </row>
    <row r="964" spans="4:4">
      <c r="D964" s="7"/>
    </row>
    <row r="965" spans="4:4">
      <c r="D965" s="7"/>
    </row>
    <row r="966" spans="4:4">
      <c r="D966" s="7"/>
    </row>
    <row r="967" spans="4:4">
      <c r="D967" s="7"/>
    </row>
    <row r="968" spans="4:4">
      <c r="D968" s="7"/>
    </row>
    <row r="969" spans="4:4">
      <c r="D969" s="7"/>
    </row>
    <row r="970" spans="4:4">
      <c r="D970" s="7"/>
    </row>
    <row r="971" spans="4:4">
      <c r="D971" s="7"/>
    </row>
    <row r="972" spans="4:4">
      <c r="D972" s="7"/>
    </row>
    <row r="973" spans="4:4">
      <c r="D973" s="7"/>
    </row>
    <row r="974" spans="4:4">
      <c r="D974" s="7"/>
    </row>
    <row r="975" spans="4:4">
      <c r="D975" s="7"/>
    </row>
    <row r="976" spans="4:4">
      <c r="D976" s="7"/>
    </row>
    <row r="977" spans="4:4">
      <c r="D977" s="7"/>
    </row>
    <row r="978" spans="4:4">
      <c r="D978" s="7"/>
    </row>
    <row r="979" spans="4:4">
      <c r="D979" s="7"/>
    </row>
    <row r="980" spans="4:4">
      <c r="D980" s="7"/>
    </row>
    <row r="981" spans="4:4">
      <c r="D981" s="7"/>
    </row>
    <row r="982" spans="4:4">
      <c r="D982" s="7"/>
    </row>
    <row r="983" spans="4:4">
      <c r="D983" s="7"/>
    </row>
    <row r="984" spans="4:4">
      <c r="D984" s="7"/>
    </row>
    <row r="985" spans="4:4">
      <c r="D985" s="7"/>
    </row>
    <row r="986" spans="4:4">
      <c r="D986" s="7"/>
    </row>
    <row r="987" spans="4:4">
      <c r="D987" s="7"/>
    </row>
    <row r="988" spans="4:4">
      <c r="D988" s="7"/>
    </row>
    <row r="989" spans="4:4">
      <c r="D989" s="7"/>
    </row>
    <row r="990" spans="4:4">
      <c r="D990" s="7"/>
    </row>
    <row r="991" spans="4:4">
      <c r="D991" s="7"/>
    </row>
    <row r="992" spans="4:4">
      <c r="D992" s="7"/>
    </row>
    <row r="993" spans="4:4">
      <c r="D993" s="7"/>
    </row>
    <row r="994" spans="4:4">
      <c r="D994" s="7"/>
    </row>
    <row r="995" spans="4:4">
      <c r="D995" s="7"/>
    </row>
    <row r="996" spans="4:4">
      <c r="D996" s="7"/>
    </row>
    <row r="997" spans="4:4">
      <c r="D997" s="7"/>
    </row>
    <row r="998" spans="4:4">
      <c r="D998" s="7"/>
    </row>
    <row r="999" spans="4:4">
      <c r="D999" s="7"/>
    </row>
    <row r="1000" spans="4:4">
      <c r="D1000" s="7"/>
    </row>
    <row r="1001" spans="4:4">
      <c r="D1001" s="7"/>
    </row>
    <row r="1002" spans="4:4">
      <c r="D1002" s="7"/>
    </row>
    <row r="1003" spans="4:4">
      <c r="D1003" s="7"/>
    </row>
    <row r="1004" spans="4:4">
      <c r="D1004" s="7"/>
    </row>
    <row r="1005" spans="4:4">
      <c r="D1005" s="7"/>
    </row>
    <row r="1006" spans="4:4">
      <c r="D1006" s="7"/>
    </row>
    <row r="1007" spans="4:4">
      <c r="D1007" s="7"/>
    </row>
    <row r="1008" spans="4:4">
      <c r="D1008" s="7"/>
    </row>
    <row r="1009" spans="4:4">
      <c r="D1009" s="7"/>
    </row>
    <row r="1010" spans="4:4">
      <c r="D1010" s="7"/>
    </row>
    <row r="1011" spans="4:4">
      <c r="D1011" s="7"/>
    </row>
    <row r="1012" spans="4:4">
      <c r="D1012" s="7"/>
    </row>
    <row r="1013" spans="4:4">
      <c r="D1013" s="7"/>
    </row>
    <row r="1014" spans="4:4">
      <c r="D1014" s="7"/>
    </row>
    <row r="1015" spans="4:4">
      <c r="D1015" s="7"/>
    </row>
    <row r="1016" spans="4:4">
      <c r="D1016" s="7"/>
    </row>
    <row r="1017" spans="4:4">
      <c r="D1017" s="7"/>
    </row>
    <row r="1018" spans="4:4">
      <c r="D1018" s="7"/>
    </row>
    <row r="1019" spans="4:4">
      <c r="D1019" s="7"/>
    </row>
    <row r="1020" spans="4:4">
      <c r="D1020" s="7"/>
    </row>
    <row r="1021" spans="4:4">
      <c r="D1021" s="7"/>
    </row>
    <row r="1022" spans="4:4">
      <c r="D1022" s="7"/>
    </row>
    <row r="1023" spans="4:4">
      <c r="D1023" s="7"/>
    </row>
    <row r="1024" spans="4:4">
      <c r="D1024" s="7"/>
    </row>
    <row r="1025" spans="4:4">
      <c r="D1025" s="7"/>
    </row>
    <row r="1026" spans="4:4">
      <c r="D1026" s="7"/>
    </row>
    <row r="1027" spans="4:4">
      <c r="D1027" s="7"/>
    </row>
    <row r="1028" spans="4:4">
      <c r="D1028" s="7"/>
    </row>
    <row r="1029" spans="4:4">
      <c r="D1029" s="7"/>
    </row>
    <row r="1030" spans="4:4">
      <c r="D1030" s="7"/>
    </row>
    <row r="1031" spans="4:4">
      <c r="D1031" s="7"/>
    </row>
    <row r="1032" spans="4:4">
      <c r="D1032" s="7"/>
    </row>
    <row r="1033" spans="4:4">
      <c r="D1033" s="7"/>
    </row>
    <row r="1034" spans="4:4">
      <c r="D1034" s="7"/>
    </row>
    <row r="1035" spans="4:4">
      <c r="D1035" s="7"/>
    </row>
    <row r="1036" spans="4:4">
      <c r="D1036" s="7"/>
    </row>
    <row r="1037" spans="4:4">
      <c r="D1037" s="7"/>
    </row>
    <row r="1038" spans="4:4">
      <c r="D1038" s="7"/>
    </row>
    <row r="1039" spans="4:4">
      <c r="D1039" s="7"/>
    </row>
    <row r="1040" spans="4:4">
      <c r="D1040" s="7"/>
    </row>
    <row r="1041" spans="4:4">
      <c r="D1041" s="7"/>
    </row>
    <row r="1042" spans="4:4">
      <c r="D1042" s="7"/>
    </row>
    <row r="1043" spans="4:4">
      <c r="D1043" s="7"/>
    </row>
    <row r="1044" spans="4:4">
      <c r="D1044" s="7"/>
    </row>
    <row r="1045" spans="4:4">
      <c r="D1045" s="7"/>
    </row>
    <row r="1046" spans="4:4">
      <c r="D1046" s="7"/>
    </row>
    <row r="1047" spans="4:4">
      <c r="D1047" s="7"/>
    </row>
    <row r="1048" spans="4:4">
      <c r="D1048" s="7"/>
    </row>
    <row r="1049" spans="4:4">
      <c r="D1049" s="7"/>
    </row>
    <row r="1050" spans="4:4">
      <c r="D1050" s="7"/>
    </row>
    <row r="1051" spans="4:4">
      <c r="D1051" s="7"/>
    </row>
    <row r="1052" spans="4:4">
      <c r="D1052" s="7"/>
    </row>
    <row r="1053" spans="4:4">
      <c r="D1053" s="7"/>
    </row>
    <row r="1054" spans="4:4">
      <c r="D1054" s="7"/>
    </row>
    <row r="1055" spans="4:4">
      <c r="D1055" s="7"/>
    </row>
    <row r="1056" spans="4:4">
      <c r="D1056" s="7"/>
    </row>
    <row r="1057" spans="4:4">
      <c r="D1057" s="7"/>
    </row>
    <row r="1058" spans="4:4">
      <c r="D1058" s="7"/>
    </row>
    <row r="1059" spans="4:4">
      <c r="D1059" s="7"/>
    </row>
    <row r="1060" spans="4:4">
      <c r="D1060" s="7"/>
    </row>
    <row r="1061" spans="4:4">
      <c r="D1061" s="7"/>
    </row>
    <row r="1062" spans="4:4">
      <c r="D1062" s="7"/>
    </row>
    <row r="1063" spans="4:4">
      <c r="D1063" s="7"/>
    </row>
    <row r="1064" spans="4:4">
      <c r="D1064" s="7"/>
    </row>
    <row r="1065" spans="4:4">
      <c r="D1065" s="7"/>
    </row>
    <row r="1066" spans="4:4">
      <c r="D1066" s="7"/>
    </row>
    <row r="1067" spans="4:4">
      <c r="D1067" s="7"/>
    </row>
    <row r="1068" spans="4:4">
      <c r="D1068" s="7"/>
    </row>
    <row r="1069" spans="4:4">
      <c r="D1069" s="7"/>
    </row>
    <row r="1070" spans="4:4">
      <c r="D1070" s="7"/>
    </row>
    <row r="1071" spans="4:4">
      <c r="D1071" s="7"/>
    </row>
    <row r="1072" spans="4:4">
      <c r="D1072" s="7"/>
    </row>
    <row r="1073" spans="4:4">
      <c r="D1073" s="7"/>
    </row>
    <row r="1074" spans="4:4">
      <c r="D1074" s="7"/>
    </row>
    <row r="1075" spans="4:4">
      <c r="D1075" s="7"/>
    </row>
    <row r="1076" spans="4:4">
      <c r="D1076" s="7"/>
    </row>
    <row r="1077" spans="4:4">
      <c r="D1077" s="7"/>
    </row>
    <row r="1078" spans="4:4">
      <c r="D1078" s="7"/>
    </row>
    <row r="1079" spans="4:4">
      <c r="D1079" s="7"/>
    </row>
    <row r="1080" spans="4:4">
      <c r="D1080" s="7"/>
    </row>
    <row r="1081" spans="4:4">
      <c r="D1081" s="7"/>
    </row>
    <row r="1082" spans="4:4">
      <c r="D1082" s="7"/>
    </row>
    <row r="1083" spans="4:4">
      <c r="D1083" s="7"/>
    </row>
    <row r="1084" spans="4:4">
      <c r="D1084" s="7"/>
    </row>
    <row r="1085" spans="4:4">
      <c r="D1085" s="7"/>
    </row>
    <row r="1086" spans="4:4">
      <c r="D1086" s="7"/>
    </row>
    <row r="1087" spans="4:4">
      <c r="D1087" s="7"/>
    </row>
    <row r="1088" spans="4:4">
      <c r="D1088" s="7"/>
    </row>
    <row r="1089" spans="4:4">
      <c r="D1089" s="7"/>
    </row>
    <row r="1090" spans="4:4">
      <c r="D1090" s="7"/>
    </row>
    <row r="1091" spans="4:4">
      <c r="D1091" s="7"/>
    </row>
    <row r="1092" spans="4:4">
      <c r="D1092" s="7"/>
    </row>
    <row r="1093" spans="4:4">
      <c r="D1093" s="7"/>
    </row>
    <row r="1094" spans="4:4">
      <c r="D1094" s="7"/>
    </row>
    <row r="1095" spans="4:4">
      <c r="D1095" s="7"/>
    </row>
    <row r="1096" spans="4:4">
      <c r="D1096" s="7"/>
    </row>
    <row r="1097" spans="4:4">
      <c r="D1097" s="7"/>
    </row>
    <row r="1098" spans="4:4">
      <c r="D1098" s="7"/>
    </row>
    <row r="1099" spans="4:4">
      <c r="D1099" s="7"/>
    </row>
    <row r="1100" spans="4:4">
      <c r="D1100" s="7"/>
    </row>
    <row r="1101" spans="4:4">
      <c r="D1101" s="7"/>
    </row>
    <row r="1102" spans="4:4">
      <c r="D1102" s="7"/>
    </row>
    <row r="1103" spans="4:4">
      <c r="D1103" s="7"/>
    </row>
    <row r="1104" spans="4:4">
      <c r="D1104" s="7"/>
    </row>
    <row r="1105" spans="4:4">
      <c r="D1105" s="7"/>
    </row>
    <row r="1106" spans="4:4">
      <c r="D1106" s="7"/>
    </row>
    <row r="1107" spans="4:4">
      <c r="D1107" s="7"/>
    </row>
    <row r="1108" spans="4:4">
      <c r="D1108" s="7"/>
    </row>
    <row r="1109" spans="4:4">
      <c r="D1109" s="7"/>
    </row>
    <row r="1110" spans="4:4">
      <c r="D1110" s="7"/>
    </row>
    <row r="1111" spans="4:4">
      <c r="D1111" s="7"/>
    </row>
    <row r="1112" spans="4:4">
      <c r="D1112" s="7"/>
    </row>
    <row r="1113" spans="4:4">
      <c r="D1113" s="7"/>
    </row>
    <row r="1114" spans="4:4">
      <c r="D1114" s="7"/>
    </row>
    <row r="1115" spans="4:4">
      <c r="D1115" s="7"/>
    </row>
    <row r="1116" spans="4:4">
      <c r="D1116" s="7"/>
    </row>
    <row r="1117" spans="4:4">
      <c r="D1117" s="7"/>
    </row>
    <row r="1118" spans="4:4">
      <c r="D1118" s="7"/>
    </row>
    <row r="1119" spans="4:4">
      <c r="D1119" s="7"/>
    </row>
    <row r="1120" spans="4:4">
      <c r="D1120" s="7"/>
    </row>
    <row r="1121" spans="4:4">
      <c r="D1121" s="7"/>
    </row>
    <row r="1122" spans="4:4">
      <c r="D1122" s="7"/>
    </row>
    <row r="1123" spans="4:4">
      <c r="D1123" s="7"/>
    </row>
    <row r="1124" spans="4:4">
      <c r="D1124" s="7"/>
    </row>
    <row r="1125" spans="4:4">
      <c r="D1125" s="7"/>
    </row>
    <row r="1126" spans="4:4">
      <c r="D1126" s="7"/>
    </row>
    <row r="1127" spans="4:4">
      <c r="D1127" s="7"/>
    </row>
    <row r="1128" spans="4:4">
      <c r="D1128" s="7"/>
    </row>
    <row r="1129" spans="4:4">
      <c r="D1129" s="7"/>
    </row>
    <row r="1130" spans="4:4">
      <c r="D1130" s="7"/>
    </row>
    <row r="1131" spans="4:4">
      <c r="D1131" s="7"/>
    </row>
    <row r="1132" spans="4:4">
      <c r="D1132" s="7"/>
    </row>
    <row r="1133" spans="4:4">
      <c r="D1133" s="7"/>
    </row>
    <row r="1134" spans="4:4">
      <c r="D1134" s="7"/>
    </row>
    <row r="1135" spans="4:4">
      <c r="D1135" s="7"/>
    </row>
    <row r="1136" spans="4:4">
      <c r="D1136" s="7"/>
    </row>
    <row r="1137" spans="4:4">
      <c r="D1137" s="7"/>
    </row>
    <row r="1138" spans="4:4">
      <c r="D1138" s="7"/>
    </row>
    <row r="1139" spans="4:4">
      <c r="D1139" s="7"/>
    </row>
    <row r="1140" spans="4:4">
      <c r="D1140" s="7"/>
    </row>
    <row r="1141" spans="4:4">
      <c r="D1141" s="7"/>
    </row>
    <row r="1142" spans="4:4">
      <c r="D1142" s="7"/>
    </row>
    <row r="1143" spans="4:4">
      <c r="D1143" s="7"/>
    </row>
    <row r="1144" spans="4:4">
      <c r="D1144" s="7"/>
    </row>
    <row r="1145" spans="4:4">
      <c r="D1145" s="7"/>
    </row>
    <row r="1146" spans="4:4">
      <c r="D1146" s="7"/>
    </row>
    <row r="1147" spans="4:4">
      <c r="D1147" s="7"/>
    </row>
    <row r="1148" spans="4:4">
      <c r="D1148" s="7"/>
    </row>
    <row r="1149" spans="4:4">
      <c r="D1149" s="7"/>
    </row>
    <row r="1150" spans="4:4">
      <c r="D1150" s="7"/>
    </row>
    <row r="1151" spans="4:4">
      <c r="D1151" s="7"/>
    </row>
    <row r="1152" spans="4:4">
      <c r="D1152" s="7"/>
    </row>
    <row r="1153" spans="4:4">
      <c r="D1153" s="7"/>
    </row>
    <row r="1154" spans="4:4">
      <c r="D1154" s="7"/>
    </row>
    <row r="1155" spans="4:4">
      <c r="D1155" s="7"/>
    </row>
    <row r="1156" spans="4:4">
      <c r="D1156" s="7"/>
    </row>
    <row r="1157" spans="4:4">
      <c r="D1157" s="7"/>
    </row>
    <row r="1158" spans="4:4">
      <c r="D1158" s="7"/>
    </row>
    <row r="1159" spans="4:4">
      <c r="D1159" s="7"/>
    </row>
    <row r="1160" spans="4:4">
      <c r="D1160" s="7"/>
    </row>
    <row r="1161" spans="4:4">
      <c r="D1161" s="7"/>
    </row>
    <row r="1162" spans="4:4">
      <c r="D1162" s="7"/>
    </row>
    <row r="1163" spans="4:4">
      <c r="D1163" s="7"/>
    </row>
    <row r="1164" spans="4:4">
      <c r="D1164" s="7"/>
    </row>
    <row r="1165" spans="4:4">
      <c r="D1165" s="7"/>
    </row>
    <row r="1166" spans="4:4">
      <c r="D1166" s="7"/>
    </row>
    <row r="1167" spans="4:4">
      <c r="D1167" s="7"/>
    </row>
    <row r="1168" spans="4:4">
      <c r="D1168" s="7"/>
    </row>
    <row r="1169" spans="4:4">
      <c r="D1169" s="7"/>
    </row>
    <row r="1170" spans="4:4">
      <c r="D1170" s="7"/>
    </row>
    <row r="1171" spans="4:4">
      <c r="D1171" s="7"/>
    </row>
    <row r="1172" spans="4:4">
      <c r="D1172" s="7"/>
    </row>
    <row r="1173" spans="4:4">
      <c r="D1173" s="7"/>
    </row>
    <row r="1174" spans="4:4">
      <c r="D1174" s="7"/>
    </row>
    <row r="1175" spans="4:4">
      <c r="D1175" s="7"/>
    </row>
    <row r="1176" spans="4:4">
      <c r="D1176" s="7"/>
    </row>
    <row r="1177" spans="4:4">
      <c r="D1177" s="7"/>
    </row>
    <row r="1178" spans="4:4">
      <c r="D1178" s="7"/>
    </row>
    <row r="1179" spans="4:4">
      <c r="D1179" s="7"/>
    </row>
    <row r="1180" spans="4:4">
      <c r="D1180" s="7"/>
    </row>
    <row r="1181" spans="4:4">
      <c r="D1181" s="7"/>
    </row>
    <row r="1182" spans="4:4">
      <c r="D1182" s="7"/>
    </row>
    <row r="1183" spans="4:4">
      <c r="D1183" s="7"/>
    </row>
    <row r="1184" spans="4:4">
      <c r="D1184" s="7"/>
    </row>
    <row r="1185" spans="4:4">
      <c r="D1185" s="7"/>
    </row>
    <row r="1186" spans="4:4">
      <c r="D1186" s="7"/>
    </row>
    <row r="1187" spans="4:4">
      <c r="D1187" s="7"/>
    </row>
    <row r="1188" spans="4:4">
      <c r="D1188" s="7"/>
    </row>
    <row r="1189" spans="4:4">
      <c r="D1189" s="7"/>
    </row>
    <row r="1190" spans="4:4">
      <c r="D1190" s="7"/>
    </row>
    <row r="1191" spans="4:4">
      <c r="D1191" s="7"/>
    </row>
    <row r="1192" spans="4:4">
      <c r="D1192" s="7"/>
    </row>
    <row r="1193" spans="4:4">
      <c r="D1193" s="7"/>
    </row>
    <row r="1194" spans="4:4">
      <c r="D1194" s="7"/>
    </row>
    <row r="1195" spans="4:4">
      <c r="D1195" s="7"/>
    </row>
    <row r="1196" spans="4:4">
      <c r="D1196" s="7"/>
    </row>
    <row r="1197" spans="4:4">
      <c r="D1197" s="7"/>
    </row>
    <row r="1198" spans="4:4">
      <c r="D1198" s="7"/>
    </row>
    <row r="1199" spans="4:4">
      <c r="D1199" s="7"/>
    </row>
    <row r="1200" spans="4:4">
      <c r="D1200" s="7"/>
    </row>
    <row r="1201" spans="4:4">
      <c r="D1201" s="7"/>
    </row>
    <row r="1202" spans="4:4">
      <c r="D1202" s="7"/>
    </row>
    <row r="1203" spans="4:4">
      <c r="D1203" s="7"/>
    </row>
    <row r="1204" spans="4:4">
      <c r="D1204" s="7"/>
    </row>
    <row r="1205" spans="4:4">
      <c r="D1205" s="7"/>
    </row>
    <row r="1206" spans="4:4">
      <c r="D1206" s="7"/>
    </row>
    <row r="1207" spans="4:4">
      <c r="D1207" s="7"/>
    </row>
    <row r="1208" spans="4:4">
      <c r="D1208" s="7"/>
    </row>
    <row r="1209" spans="4:4">
      <c r="D1209" s="7"/>
    </row>
    <row r="1210" spans="4:4">
      <c r="D1210" s="7"/>
    </row>
    <row r="1211" spans="4:4">
      <c r="D1211" s="7"/>
    </row>
    <row r="1212" spans="4:4">
      <c r="D1212" s="7"/>
    </row>
    <row r="1213" spans="4:4">
      <c r="D1213" s="7"/>
    </row>
    <row r="1214" spans="4:4">
      <c r="D1214" s="7"/>
    </row>
    <row r="1215" spans="4:4">
      <c r="D1215" s="7"/>
    </row>
    <row r="1216" spans="4:4">
      <c r="D1216" s="7"/>
    </row>
    <row r="1217" spans="4:4">
      <c r="D1217" s="7"/>
    </row>
    <row r="1218" spans="4:4">
      <c r="D1218" s="7"/>
    </row>
    <row r="1219" spans="4:4">
      <c r="D1219" s="7"/>
    </row>
    <row r="1220" spans="4:4">
      <c r="D1220" s="7"/>
    </row>
    <row r="1221" spans="4:4">
      <c r="D1221" s="7"/>
    </row>
    <row r="1222" spans="4:4">
      <c r="D1222" s="7"/>
    </row>
    <row r="1223" spans="4:4">
      <c r="D1223" s="7"/>
    </row>
    <row r="1224" spans="4:4">
      <c r="D1224" s="7"/>
    </row>
    <row r="1225" spans="4:4">
      <c r="D1225" s="7"/>
    </row>
    <row r="1226" spans="4:4">
      <c r="D1226" s="7"/>
    </row>
    <row r="1227" spans="4:4">
      <c r="D1227" s="7"/>
    </row>
    <row r="1228" spans="4:4">
      <c r="D1228" s="7"/>
    </row>
    <row r="1229" spans="4:4">
      <c r="D1229" s="7"/>
    </row>
    <row r="1230" spans="4:4">
      <c r="D1230" s="7"/>
    </row>
    <row r="1231" spans="4:4">
      <c r="D1231" s="7"/>
    </row>
    <row r="1232" spans="4:4">
      <c r="D1232" s="7"/>
    </row>
    <row r="1233" spans="4:4">
      <c r="D1233" s="7"/>
    </row>
    <row r="1234" spans="4:4">
      <c r="D1234" s="7"/>
    </row>
    <row r="1235" spans="4:4">
      <c r="D1235" s="7"/>
    </row>
    <row r="1236" spans="4:4">
      <c r="D1236" s="7"/>
    </row>
    <row r="1237" spans="4:4">
      <c r="D1237" s="7"/>
    </row>
    <row r="1238" spans="4:4">
      <c r="D1238" s="7"/>
    </row>
    <row r="1239" spans="4:4">
      <c r="D1239" s="7"/>
    </row>
    <row r="1240" spans="4:4">
      <c r="D1240" s="7"/>
    </row>
    <row r="1241" spans="4:4">
      <c r="D1241" s="7"/>
    </row>
    <row r="1242" spans="4:4">
      <c r="D1242" s="7"/>
    </row>
    <row r="1243" spans="4:4">
      <c r="D1243" s="7"/>
    </row>
    <row r="1244" spans="4:4">
      <c r="D1244" s="7"/>
    </row>
    <row r="1245" spans="4:4">
      <c r="D1245" s="7"/>
    </row>
    <row r="1246" spans="4:4">
      <c r="D1246" s="7"/>
    </row>
    <row r="1247" spans="4:4">
      <c r="D1247" s="7"/>
    </row>
    <row r="1248" spans="4:4">
      <c r="D1248" s="7"/>
    </row>
    <row r="1249" spans="4:4">
      <c r="D1249" s="7"/>
    </row>
    <row r="1250" spans="4:4">
      <c r="D1250" s="7"/>
    </row>
    <row r="1251" spans="4:4">
      <c r="D1251" s="7"/>
    </row>
    <row r="1252" spans="4:4">
      <c r="D1252" s="7"/>
    </row>
    <row r="1253" spans="4:4">
      <c r="D1253" s="7"/>
    </row>
    <row r="1254" spans="4:4">
      <c r="D1254" s="7"/>
    </row>
    <row r="1255" spans="4:4">
      <c r="D1255" s="7"/>
    </row>
    <row r="1256" spans="4:4">
      <c r="D1256" s="7"/>
    </row>
  </sheetData>
  <pageMargins left="0.511811024" right="0.511811024" top="0.78740157499999996" bottom="0.78740157499999996" header="0.31496062000000002" footer="0.31496062000000002"/>
  <pageSetup paperSize="9" orientation="landscape" verticalDpi="0" r:id="rId1"/>
  <ignoredErrors>
    <ignoredError sqref="AQ37 AP6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Wanderson</dc:creator>
  <cp:lastModifiedBy>Wanderson</cp:lastModifiedBy>
  <cp:lastPrinted>2020-02-19T17:22:09Z</cp:lastPrinted>
  <dcterms:created xsi:type="dcterms:W3CDTF">2020-02-19T16:04:07Z</dcterms:created>
  <dcterms:modified xsi:type="dcterms:W3CDTF">2020-02-19T17:22:32Z</dcterms:modified>
</cp:coreProperties>
</file>