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hidePivotFieldList="1"/>
  <bookViews>
    <workbookView xWindow="20370" yWindow="-120" windowWidth="19425" windowHeight="11025" tabRatio="827" activeTab="2"/>
  </bookViews>
  <sheets>
    <sheet name="AnexoIII,PROPOSTA,EstimatCreas" sheetId="179" r:id="rId1"/>
    <sheet name="Orçamento Receita 01" sheetId="178" r:id="rId2"/>
    <sheet name="Orçamento Receita 02" sheetId="137" r:id="rId3"/>
    <sheet name="Orçamento Despesa 01" sheetId="164" r:id="rId4"/>
    <sheet name="Orçamento Rec x Desp" sheetId="166" r:id="rId5"/>
  </sheets>
  <definedNames>
    <definedName name="aaa" localSheetId="3">#REF!</definedName>
    <definedName name="aaa" localSheetId="4">#REF!</definedName>
    <definedName name="aaa">#REF!</definedName>
    <definedName name="_xlnm.Print_Area" localSheetId="4">'Orçamento Rec x Desp'!$A$1:$F$63</definedName>
    <definedName name="_xlnm.Print_Area" localSheetId="1">'Orçamento Receita 01'!$A$1:$F$119</definedName>
    <definedName name="_xlnm.Print_Area" localSheetId="2">'Orçamento Receita 02'!$A$1:$G$183</definedName>
    <definedName name="BBB" localSheetId="3">#REF!</definedName>
    <definedName name="BBB" localSheetId="4">#REF!</definedName>
    <definedName name="BBB">#REF!</definedName>
    <definedName name="CPAT" localSheetId="3">#REF!</definedName>
    <definedName name="CPAT" localSheetId="4">#REF!</definedName>
    <definedName name="CPAT">#REF!</definedName>
    <definedName name="DIÁRIAS" localSheetId="3">#REF!</definedName>
    <definedName name="DIÁRIAS" localSheetId="4">#REF!</definedName>
    <definedName name="DIÁRIAS">#REF!</definedName>
    <definedName name="Excel_BuiltIn_Print_Area_1_1" localSheetId="3">#REF!</definedName>
    <definedName name="Excel_BuiltIn_Print_Area_1_1" localSheetId="4">#REF!</definedName>
    <definedName name="Excel_BuiltIn_Print_Area_1_1">#REF!</definedName>
    <definedName name="Excel_BuiltIn_Print_Area_10" localSheetId="0">#REF!</definedName>
    <definedName name="Excel_BuiltIn_Print_Area_10" localSheetId="3">#REF!</definedName>
    <definedName name="Excel_BuiltIn_Print_Area_10" localSheetId="4">#REF!</definedName>
    <definedName name="Excel_BuiltIn_Print_Area_10">#REF!</definedName>
    <definedName name="Excel_BuiltIn_Print_Area_2_1" localSheetId="1">'Orçamento Receita 01'!$A$2:$F$116</definedName>
    <definedName name="Excel_BuiltIn_Print_Area_2_1">'Orçamento Receita 02'!$A$2:$G$180</definedName>
    <definedName name="Excel_BuiltIn_Print_Area_6_1" localSheetId="0">#REF!</definedName>
    <definedName name="Excel_BuiltIn_Print_Area_6_1" localSheetId="4">'Orçamento Rec x Desp'!$A$5:$F$64</definedName>
    <definedName name="Excel_BuiltIn_Print_Area_6_1">#REF!</definedName>
    <definedName name="Excel_BuiltIn_Print_Area_7" localSheetId="0">#REF!</definedName>
    <definedName name="Excel_BuiltIn_Print_Area_7" localSheetId="3">#REF!</definedName>
    <definedName name="Excel_BuiltIn_Print_Area_7" localSheetId="4">#REF!</definedName>
    <definedName name="Excel_BuiltIn_Print_Area_7">#REF!</definedName>
    <definedName name="Excel_BuiltIn_Print_Titles_10" localSheetId="0">#REF!</definedName>
    <definedName name="Excel_BuiltIn_Print_Titles_10" localSheetId="3">#REF!</definedName>
    <definedName name="Excel_BuiltIn_Print_Titles_10" localSheetId="4">#REF!</definedName>
    <definedName name="Excel_BuiltIn_Print_Titles_10">#REF!</definedName>
    <definedName name="Excel_BuiltIn_Print_Titles_4_1" localSheetId="0">#REF!</definedName>
    <definedName name="Excel_BuiltIn_Print_Titles_4_1" localSheetId="3">'Orçamento Despesa 01'!$N$5:$Y$5</definedName>
    <definedName name="Excel_BuiltIn_Print_Titles_4_1">#REF!</definedName>
    <definedName name="Reformulação">#REF!</definedName>
    <definedName name="SEILA" localSheetId="3">#REF!</definedName>
    <definedName name="SEILA" localSheetId="4">#REF!</definedName>
    <definedName name="SEILA">#REF!</definedName>
    <definedName name="seila1" localSheetId="3">#REF!</definedName>
    <definedName name="seila1" localSheetId="4">#REF!</definedName>
    <definedName name="seila1">#REF!</definedName>
    <definedName name="SEIONDE" localSheetId="3">#REF!</definedName>
    <definedName name="SEIONDE" localSheetId="4">#REF!</definedName>
    <definedName name="SEIONDE">#REF!</definedName>
    <definedName name="sintetica">#REF!</definedName>
    <definedName name="SISCONTNET" localSheetId="3">#REF!</definedName>
    <definedName name="SISCONTNET" localSheetId="4">#REF!</definedName>
    <definedName name="SISCONTNET">#REF!</definedName>
    <definedName name="_xlnm.Print_Titles" localSheetId="3">'Orçamento Despesa 01'!$1:$5</definedName>
    <definedName name="_xlnm.Print_Titles" localSheetId="1">'Orçamento Receita 01'!$1:$6</definedName>
    <definedName name="_xlnm.Print_Titles" localSheetId="2">'Orçamento Receita 02'!$1:$5</definedName>
  </definedNames>
  <calcPr calcId="124519"/>
  <fileRecoveryPr autoRecover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66"/>
  <c r="Y10" i="164"/>
  <c r="P10"/>
  <c r="T10"/>
  <c r="F111" i="137"/>
  <c r="D89" i="178"/>
  <c r="C89"/>
  <c r="F122" i="137"/>
  <c r="H126"/>
  <c r="E126"/>
  <c r="D49" i="178"/>
  <c r="Y213" i="164"/>
  <c r="Y212"/>
  <c r="Y211"/>
  <c r="Y210"/>
  <c r="Y209"/>
  <c r="Y208"/>
  <c r="Y207"/>
  <c r="Y206"/>
  <c r="Y205"/>
  <c r="Y204"/>
  <c r="Y203"/>
  <c r="Y201"/>
  <c r="Y200"/>
  <c r="Y199"/>
  <c r="Y197"/>
  <c r="Y195"/>
  <c r="Y194"/>
  <c r="Y193"/>
  <c r="Y176"/>
  <c r="Y174"/>
  <c r="Y173"/>
  <c r="Y172"/>
  <c r="Y171"/>
  <c r="Y170"/>
  <c r="Y168"/>
  <c r="Y167"/>
  <c r="Y166"/>
  <c r="Y165"/>
  <c r="Y164"/>
  <c r="Y163"/>
  <c r="Y160"/>
  <c r="Y159"/>
  <c r="Y158"/>
  <c r="Y153"/>
  <c r="Y152"/>
  <c r="Y151"/>
  <c r="Y150"/>
  <c r="Y146"/>
  <c r="Y143"/>
  <c r="Y142"/>
  <c r="Y140"/>
  <c r="Y139"/>
  <c r="Y138"/>
  <c r="Y137"/>
  <c r="Y136"/>
  <c r="Y135"/>
  <c r="Y134"/>
  <c r="Y132"/>
  <c r="Y131"/>
  <c r="Y130"/>
  <c r="Y120"/>
  <c r="Y119"/>
  <c r="Y116"/>
  <c r="Y115"/>
  <c r="Y114"/>
  <c r="Y113"/>
  <c r="Y112"/>
  <c r="Y111"/>
  <c r="Y110"/>
  <c r="Y109"/>
  <c r="Y108"/>
  <c r="Y107"/>
  <c r="Y105"/>
  <c r="Y104"/>
  <c r="Y103"/>
  <c r="Y102"/>
  <c r="Y101"/>
  <c r="Y100"/>
  <c r="Y99"/>
  <c r="Y98"/>
  <c r="Y97"/>
  <c r="Y96"/>
  <c r="Y94"/>
  <c r="Y93" s="1"/>
  <c r="Y92"/>
  <c r="Y76"/>
  <c r="Y118"/>
  <c r="Y91"/>
  <c r="Y34"/>
  <c r="Y33" s="1"/>
  <c r="X24"/>
  <c r="X232"/>
  <c r="W232"/>
  <c r="V232"/>
  <c r="U232"/>
  <c r="S232"/>
  <c r="R232"/>
  <c r="Q232"/>
  <c r="O232"/>
  <c r="N232"/>
  <c r="M232"/>
  <c r="L232"/>
  <c r="X227"/>
  <c r="W227"/>
  <c r="V227"/>
  <c r="U227"/>
  <c r="S227"/>
  <c r="R227"/>
  <c r="Q227"/>
  <c r="O227"/>
  <c r="N227"/>
  <c r="M227"/>
  <c r="L227"/>
  <c r="Y223"/>
  <c r="X223"/>
  <c r="W223"/>
  <c r="V223"/>
  <c r="U223"/>
  <c r="S223"/>
  <c r="R223"/>
  <c r="Q223"/>
  <c r="O223"/>
  <c r="N223"/>
  <c r="M223"/>
  <c r="L223"/>
  <c r="X218"/>
  <c r="X217" s="1"/>
  <c r="W218"/>
  <c r="V218"/>
  <c r="V217" s="1"/>
  <c r="U218"/>
  <c r="U217" s="1"/>
  <c r="S218"/>
  <c r="S217" s="1"/>
  <c r="R218"/>
  <c r="R217" s="1"/>
  <c r="Q218"/>
  <c r="Q217" s="1"/>
  <c r="O218"/>
  <c r="O217" s="1"/>
  <c r="N218"/>
  <c r="N217" s="1"/>
  <c r="M218"/>
  <c r="M217" s="1"/>
  <c r="L218"/>
  <c r="L217" s="1"/>
  <c r="W217"/>
  <c r="X214"/>
  <c r="W214"/>
  <c r="V214"/>
  <c r="U214"/>
  <c r="S214"/>
  <c r="R214"/>
  <c r="Q214"/>
  <c r="O214"/>
  <c r="N214"/>
  <c r="M214"/>
  <c r="L214"/>
  <c r="X198"/>
  <c r="U198"/>
  <c r="S198"/>
  <c r="R198"/>
  <c r="N198"/>
  <c r="M198"/>
  <c r="Y196"/>
  <c r="X196"/>
  <c r="W196"/>
  <c r="V196"/>
  <c r="U196"/>
  <c r="S196"/>
  <c r="R196"/>
  <c r="Q196"/>
  <c r="O196"/>
  <c r="N196"/>
  <c r="M196"/>
  <c r="L196"/>
  <c r="X192"/>
  <c r="W192"/>
  <c r="V192"/>
  <c r="U192"/>
  <c r="S192"/>
  <c r="R192"/>
  <c r="Q192"/>
  <c r="O192"/>
  <c r="N192"/>
  <c r="M192"/>
  <c r="L192"/>
  <c r="X121"/>
  <c r="V121"/>
  <c r="U121"/>
  <c r="R121"/>
  <c r="O121"/>
  <c r="N121"/>
  <c r="M121"/>
  <c r="L121"/>
  <c r="X95"/>
  <c r="U95"/>
  <c r="S95"/>
  <c r="R95"/>
  <c r="N95"/>
  <c r="M95"/>
  <c r="L95"/>
  <c r="X90"/>
  <c r="W90"/>
  <c r="V90"/>
  <c r="U90"/>
  <c r="S90"/>
  <c r="R90"/>
  <c r="Q90"/>
  <c r="O90"/>
  <c r="N90"/>
  <c r="M90"/>
  <c r="L90"/>
  <c r="L69"/>
  <c r="M56"/>
  <c r="X33"/>
  <c r="W33"/>
  <c r="V33"/>
  <c r="U33"/>
  <c r="S33"/>
  <c r="R33"/>
  <c r="Q33"/>
  <c r="O33"/>
  <c r="N33"/>
  <c r="M33"/>
  <c r="L33"/>
  <c r="W190"/>
  <c r="W189"/>
  <c r="P76"/>
  <c r="T70"/>
  <c r="H95"/>
  <c r="M178"/>
  <c r="N178"/>
  <c r="N177"/>
  <c r="N175"/>
  <c r="N174"/>
  <c r="N173"/>
  <c r="N172"/>
  <c r="N171"/>
  <c r="N170"/>
  <c r="N169"/>
  <c r="N168"/>
  <c r="N167"/>
  <c r="N166"/>
  <c r="N165"/>
  <c r="N164"/>
  <c r="N163"/>
  <c r="N133"/>
  <c r="N129"/>
  <c r="N128"/>
  <c r="N127"/>
  <c r="N126"/>
  <c r="N88"/>
  <c r="N87"/>
  <c r="N86"/>
  <c r="N85"/>
  <c r="N84"/>
  <c r="N83"/>
  <c r="N82"/>
  <c r="N81"/>
  <c r="N80"/>
  <c r="N79"/>
  <c r="N78"/>
  <c r="N77"/>
  <c r="N75"/>
  <c r="N74"/>
  <c r="N73"/>
  <c r="N72"/>
  <c r="N71"/>
  <c r="N70"/>
  <c r="M126"/>
  <c r="L126"/>
  <c r="M128"/>
  <c r="M127"/>
  <c r="M70"/>
  <c r="M87"/>
  <c r="M86"/>
  <c r="M85"/>
  <c r="M84"/>
  <c r="M83"/>
  <c r="M82"/>
  <c r="M81"/>
  <c r="M80"/>
  <c r="M79"/>
  <c r="M78"/>
  <c r="M77"/>
  <c r="M75"/>
  <c r="M74"/>
  <c r="M73"/>
  <c r="M72"/>
  <c r="M71"/>
  <c r="M67"/>
  <c r="M62" s="1"/>
  <c r="M26"/>
  <c r="M25"/>
  <c r="M24"/>
  <c r="M23"/>
  <c r="M21"/>
  <c r="M20"/>
  <c r="M19"/>
  <c r="M18"/>
  <c r="M17"/>
  <c r="M16"/>
  <c r="M15"/>
  <c r="M14"/>
  <c r="M13"/>
  <c r="M12"/>
  <c r="M11"/>
  <c r="L127"/>
  <c r="L128"/>
  <c r="L129"/>
  <c r="L133"/>
  <c r="L142"/>
  <c r="L143"/>
  <c r="L144"/>
  <c r="L190"/>
  <c r="L189"/>
  <c r="L188"/>
  <c r="L187"/>
  <c r="L186"/>
  <c r="L185"/>
  <c r="L184"/>
  <c r="L183"/>
  <c r="L182"/>
  <c r="L181"/>
  <c r="L179"/>
  <c r="L178"/>
  <c r="L177"/>
  <c r="L175"/>
  <c r="L174"/>
  <c r="L173"/>
  <c r="L172"/>
  <c r="L171"/>
  <c r="L170"/>
  <c r="L169"/>
  <c r="L168"/>
  <c r="L167"/>
  <c r="L166"/>
  <c r="L165"/>
  <c r="L164"/>
  <c r="L163"/>
  <c r="L162"/>
  <c r="L161"/>
  <c r="L160"/>
  <c r="L158"/>
  <c r="L157"/>
  <c r="L156"/>
  <c r="L155"/>
  <c r="L154"/>
  <c r="L153"/>
  <c r="L152"/>
  <c r="L150"/>
  <c r="L149"/>
  <c r="L148"/>
  <c r="L147"/>
  <c r="L145"/>
  <c r="M190"/>
  <c r="M189"/>
  <c r="M188"/>
  <c r="M187"/>
  <c r="M186"/>
  <c r="M184"/>
  <c r="M183"/>
  <c r="M182"/>
  <c r="M181"/>
  <c r="M179"/>
  <c r="M177"/>
  <c r="M175"/>
  <c r="M174"/>
  <c r="M173"/>
  <c r="M172"/>
  <c r="M171"/>
  <c r="M170"/>
  <c r="M169"/>
  <c r="M168"/>
  <c r="M167"/>
  <c r="M166"/>
  <c r="M165"/>
  <c r="M164"/>
  <c r="M162"/>
  <c r="M161"/>
  <c r="M157"/>
  <c r="M156"/>
  <c r="M155"/>
  <c r="M154"/>
  <c r="M149"/>
  <c r="M148"/>
  <c r="M147"/>
  <c r="M145"/>
  <c r="M144"/>
  <c r="P124"/>
  <c r="P123"/>
  <c r="P122"/>
  <c r="R177"/>
  <c r="R175"/>
  <c r="R174"/>
  <c r="R172"/>
  <c r="R171"/>
  <c r="R170"/>
  <c r="R169"/>
  <c r="R168"/>
  <c r="R167"/>
  <c r="R166"/>
  <c r="R165"/>
  <c r="R164"/>
  <c r="W202"/>
  <c r="W198" s="1"/>
  <c r="W188"/>
  <c r="W185"/>
  <c r="V185"/>
  <c r="F133" i="137"/>
  <c r="F134"/>
  <c r="C94" i="178"/>
  <c r="S191" i="164" l="1"/>
  <c r="P121"/>
  <c r="M141"/>
  <c r="M22"/>
  <c r="M69"/>
  <c r="M68" s="1"/>
  <c r="N69"/>
  <c r="W191"/>
  <c r="Y90"/>
  <c r="Y185"/>
  <c r="L141"/>
  <c r="O191"/>
  <c r="M9"/>
  <c r="L68"/>
  <c r="Y192"/>
  <c r="Y191" s="1"/>
  <c r="M191"/>
  <c r="Q191"/>
  <c r="U191"/>
  <c r="L191"/>
  <c r="X191"/>
  <c r="N191"/>
  <c r="R191"/>
  <c r="V191"/>
  <c r="M125"/>
  <c r="P77"/>
  <c r="P85"/>
  <c r="P84"/>
  <c r="P83"/>
  <c r="L125"/>
  <c r="C9"/>
  <c r="D9"/>
  <c r="F9"/>
  <c r="H9"/>
  <c r="E10"/>
  <c r="G10"/>
  <c r="E11"/>
  <c r="G11"/>
  <c r="L11"/>
  <c r="O11"/>
  <c r="Q11"/>
  <c r="R11"/>
  <c r="S11"/>
  <c r="U11"/>
  <c r="V11"/>
  <c r="W11"/>
  <c r="E12"/>
  <c r="G12"/>
  <c r="L12"/>
  <c r="N12"/>
  <c r="O12"/>
  <c r="Q12"/>
  <c r="R12"/>
  <c r="S12"/>
  <c r="U12"/>
  <c r="V12"/>
  <c r="W12"/>
  <c r="X12"/>
  <c r="E13"/>
  <c r="G13"/>
  <c r="L13"/>
  <c r="O13"/>
  <c r="Q13"/>
  <c r="R13"/>
  <c r="S13"/>
  <c r="U13"/>
  <c r="V13"/>
  <c r="W13"/>
  <c r="E14"/>
  <c r="G14"/>
  <c r="L14"/>
  <c r="O14"/>
  <c r="Q14"/>
  <c r="R14"/>
  <c r="S14"/>
  <c r="U14"/>
  <c r="V14"/>
  <c r="W14"/>
  <c r="E15"/>
  <c r="G15"/>
  <c r="L15"/>
  <c r="O15"/>
  <c r="Q15"/>
  <c r="R15"/>
  <c r="S15"/>
  <c r="U15"/>
  <c r="V15"/>
  <c r="W15"/>
  <c r="E16"/>
  <c r="G16"/>
  <c r="L16"/>
  <c r="O16"/>
  <c r="Q16"/>
  <c r="R16"/>
  <c r="S16"/>
  <c r="U16"/>
  <c r="V16"/>
  <c r="W16"/>
  <c r="E17"/>
  <c r="G17"/>
  <c r="L17"/>
  <c r="N17"/>
  <c r="O17"/>
  <c r="Q17"/>
  <c r="R17"/>
  <c r="S17"/>
  <c r="U17"/>
  <c r="V17"/>
  <c r="W17"/>
  <c r="X17"/>
  <c r="E18"/>
  <c r="G18"/>
  <c r="L18"/>
  <c r="O18"/>
  <c r="Q18"/>
  <c r="R18"/>
  <c r="S18"/>
  <c r="U18"/>
  <c r="V18"/>
  <c r="W18"/>
  <c r="E19"/>
  <c r="G19"/>
  <c r="L19"/>
  <c r="N19"/>
  <c r="O19"/>
  <c r="Q19"/>
  <c r="R19"/>
  <c r="S19"/>
  <c r="U19"/>
  <c r="V19"/>
  <c r="W19"/>
  <c r="X19"/>
  <c r="E20"/>
  <c r="G20"/>
  <c r="L20"/>
  <c r="N20"/>
  <c r="O20"/>
  <c r="Q20"/>
  <c r="R20"/>
  <c r="S20"/>
  <c r="U20"/>
  <c r="V20"/>
  <c r="W20"/>
  <c r="X20"/>
  <c r="E21"/>
  <c r="G21"/>
  <c r="L21"/>
  <c r="N21"/>
  <c r="O21"/>
  <c r="Q21"/>
  <c r="R21"/>
  <c r="S21"/>
  <c r="U21"/>
  <c r="V21"/>
  <c r="W21"/>
  <c r="X21"/>
  <c r="C22"/>
  <c r="D22"/>
  <c r="F22"/>
  <c r="H22"/>
  <c r="F10" i="166" s="1"/>
  <c r="E23" i="164"/>
  <c r="G23"/>
  <c r="L23"/>
  <c r="O23"/>
  <c r="Q23"/>
  <c r="S23"/>
  <c r="U23"/>
  <c r="V23"/>
  <c r="W23"/>
  <c r="E24"/>
  <c r="G24"/>
  <c r="L24"/>
  <c r="N24"/>
  <c r="O24"/>
  <c r="Q24"/>
  <c r="R24"/>
  <c r="S24"/>
  <c r="U24"/>
  <c r="V24"/>
  <c r="W24"/>
  <c r="E25"/>
  <c r="G25"/>
  <c r="L25"/>
  <c r="O25"/>
  <c r="Q25"/>
  <c r="S25"/>
  <c r="V25"/>
  <c r="W25"/>
  <c r="E26"/>
  <c r="G26"/>
  <c r="L26"/>
  <c r="O26"/>
  <c r="Q26"/>
  <c r="R26"/>
  <c r="S26"/>
  <c r="U26"/>
  <c r="V26"/>
  <c r="W26"/>
  <c r="E27"/>
  <c r="G27"/>
  <c r="L27"/>
  <c r="N27"/>
  <c r="O27"/>
  <c r="Q27"/>
  <c r="R27"/>
  <c r="S27"/>
  <c r="U27"/>
  <c r="V27"/>
  <c r="W27"/>
  <c r="X27"/>
  <c r="X22" s="1"/>
  <c r="C29"/>
  <c r="D29"/>
  <c r="F29"/>
  <c r="H29"/>
  <c r="L29"/>
  <c r="M29"/>
  <c r="N29"/>
  <c r="O29"/>
  <c r="Q29"/>
  <c r="R29"/>
  <c r="S29"/>
  <c r="U29"/>
  <c r="V29"/>
  <c r="W29"/>
  <c r="X29"/>
  <c r="Y29"/>
  <c r="E30"/>
  <c r="G30"/>
  <c r="P30"/>
  <c r="T30"/>
  <c r="C31"/>
  <c r="D31"/>
  <c r="F31"/>
  <c r="H31"/>
  <c r="L31"/>
  <c r="M31"/>
  <c r="N31"/>
  <c r="O31"/>
  <c r="Q31"/>
  <c r="R31"/>
  <c r="S31"/>
  <c r="U31"/>
  <c r="V31"/>
  <c r="W31"/>
  <c r="X31"/>
  <c r="Y31"/>
  <c r="E32"/>
  <c r="G32"/>
  <c r="P32"/>
  <c r="T32"/>
  <c r="C33"/>
  <c r="D33"/>
  <c r="F33"/>
  <c r="H33"/>
  <c r="E34"/>
  <c r="G34"/>
  <c r="P34"/>
  <c r="P33" s="1"/>
  <c r="T34"/>
  <c r="T33" s="1"/>
  <c r="C35"/>
  <c r="D35"/>
  <c r="F35"/>
  <c r="H35"/>
  <c r="L35"/>
  <c r="M35"/>
  <c r="N35"/>
  <c r="O35"/>
  <c r="Q35"/>
  <c r="R35"/>
  <c r="S35"/>
  <c r="U35"/>
  <c r="V35"/>
  <c r="W35"/>
  <c r="X35"/>
  <c r="Y35"/>
  <c r="E36"/>
  <c r="G36"/>
  <c r="P36"/>
  <c r="T36"/>
  <c r="C37"/>
  <c r="D37"/>
  <c r="F37"/>
  <c r="H37"/>
  <c r="L37"/>
  <c r="M37"/>
  <c r="N37"/>
  <c r="O37"/>
  <c r="Q37"/>
  <c r="R37"/>
  <c r="S37"/>
  <c r="U37"/>
  <c r="V37"/>
  <c r="W37"/>
  <c r="X37"/>
  <c r="Y37"/>
  <c r="E38"/>
  <c r="G38"/>
  <c r="P38"/>
  <c r="T38"/>
  <c r="E39"/>
  <c r="G39"/>
  <c r="P39"/>
  <c r="T39"/>
  <c r="C40"/>
  <c r="D40"/>
  <c r="F40"/>
  <c r="H40"/>
  <c r="L40"/>
  <c r="M40"/>
  <c r="N40"/>
  <c r="O40"/>
  <c r="Q40"/>
  <c r="R40"/>
  <c r="S40"/>
  <c r="U40"/>
  <c r="V40"/>
  <c r="W40"/>
  <c r="X40"/>
  <c r="Y40"/>
  <c r="E41"/>
  <c r="G41"/>
  <c r="P41"/>
  <c r="T41"/>
  <c r="C42"/>
  <c r="D42"/>
  <c r="F42"/>
  <c r="G42" s="1"/>
  <c r="L42"/>
  <c r="M42"/>
  <c r="N42"/>
  <c r="O42"/>
  <c r="Q42"/>
  <c r="R42"/>
  <c r="S42"/>
  <c r="U42"/>
  <c r="V42"/>
  <c r="W42"/>
  <c r="X42"/>
  <c r="Y42"/>
  <c r="E43"/>
  <c r="G43"/>
  <c r="P43"/>
  <c r="T43"/>
  <c r="C44"/>
  <c r="D44"/>
  <c r="F44"/>
  <c r="H44"/>
  <c r="L44"/>
  <c r="M44"/>
  <c r="N44"/>
  <c r="O44"/>
  <c r="Q44"/>
  <c r="R44"/>
  <c r="S44"/>
  <c r="U44"/>
  <c r="V44"/>
  <c r="W44"/>
  <c r="X44"/>
  <c r="Y44"/>
  <c r="E45"/>
  <c r="G45"/>
  <c r="P45"/>
  <c r="T45"/>
  <c r="C46"/>
  <c r="D46"/>
  <c r="F46"/>
  <c r="H46"/>
  <c r="L46"/>
  <c r="M46"/>
  <c r="N46"/>
  <c r="O46"/>
  <c r="Q46"/>
  <c r="R46"/>
  <c r="S46"/>
  <c r="U46"/>
  <c r="V46"/>
  <c r="W46"/>
  <c r="X46"/>
  <c r="Y46"/>
  <c r="E47"/>
  <c r="G47"/>
  <c r="P47"/>
  <c r="T47"/>
  <c r="E48"/>
  <c r="G48"/>
  <c r="P48"/>
  <c r="T48"/>
  <c r="E49"/>
  <c r="G49"/>
  <c r="P49"/>
  <c r="T49"/>
  <c r="E50"/>
  <c r="G50"/>
  <c r="P50"/>
  <c r="T50"/>
  <c r="E51"/>
  <c r="G51"/>
  <c r="P51"/>
  <c r="T51"/>
  <c r="E52"/>
  <c r="G52"/>
  <c r="P52"/>
  <c r="T52"/>
  <c r="E53"/>
  <c r="G53"/>
  <c r="P53"/>
  <c r="T53"/>
  <c r="E54"/>
  <c r="G54"/>
  <c r="P54"/>
  <c r="T54"/>
  <c r="C56"/>
  <c r="D56"/>
  <c r="F56"/>
  <c r="H56"/>
  <c r="F13" i="166" s="1"/>
  <c r="E57" i="164"/>
  <c r="G57"/>
  <c r="L57"/>
  <c r="O57"/>
  <c r="Q57"/>
  <c r="S57"/>
  <c r="V57"/>
  <c r="W57"/>
  <c r="E58"/>
  <c r="G58"/>
  <c r="L58"/>
  <c r="Q58"/>
  <c r="R58"/>
  <c r="S58"/>
  <c r="W58"/>
  <c r="Y58" s="1"/>
  <c r="E59"/>
  <c r="G59"/>
  <c r="L59"/>
  <c r="Q59"/>
  <c r="R59"/>
  <c r="S59"/>
  <c r="W59"/>
  <c r="Y59" s="1"/>
  <c r="E60"/>
  <c r="G60"/>
  <c r="L60"/>
  <c r="O60"/>
  <c r="Q60"/>
  <c r="R60"/>
  <c r="S60"/>
  <c r="V60"/>
  <c r="W60"/>
  <c r="E61"/>
  <c r="G61"/>
  <c r="L61"/>
  <c r="N61"/>
  <c r="N56" s="1"/>
  <c r="O61"/>
  <c r="Q61"/>
  <c r="R61"/>
  <c r="S61"/>
  <c r="U61"/>
  <c r="V61"/>
  <c r="W61"/>
  <c r="X61"/>
  <c r="X56" s="1"/>
  <c r="C62"/>
  <c r="D62"/>
  <c r="F62"/>
  <c r="H62"/>
  <c r="F14" i="166" s="1"/>
  <c r="E63" i="164"/>
  <c r="G63"/>
  <c r="L63"/>
  <c r="N63"/>
  <c r="O63"/>
  <c r="Q63"/>
  <c r="R63"/>
  <c r="S63"/>
  <c r="U63"/>
  <c r="V63"/>
  <c r="X63"/>
  <c r="E64"/>
  <c r="G64"/>
  <c r="L64"/>
  <c r="N64"/>
  <c r="O64"/>
  <c r="Q64"/>
  <c r="R64"/>
  <c r="S64"/>
  <c r="U64"/>
  <c r="V64"/>
  <c r="X64"/>
  <c r="E65"/>
  <c r="G65"/>
  <c r="L65"/>
  <c r="N65"/>
  <c r="O65"/>
  <c r="Q65"/>
  <c r="R65"/>
  <c r="S65"/>
  <c r="U65"/>
  <c r="V65"/>
  <c r="X65"/>
  <c r="E66"/>
  <c r="G66"/>
  <c r="L66"/>
  <c r="N66"/>
  <c r="O66"/>
  <c r="Q66"/>
  <c r="R66"/>
  <c r="S66"/>
  <c r="U66"/>
  <c r="V66"/>
  <c r="X66"/>
  <c r="E67"/>
  <c r="G67"/>
  <c r="L67"/>
  <c r="O67"/>
  <c r="Q67"/>
  <c r="R67"/>
  <c r="S67"/>
  <c r="V67"/>
  <c r="W67"/>
  <c r="W62" s="1"/>
  <c r="C69"/>
  <c r="D69"/>
  <c r="F69"/>
  <c r="H69"/>
  <c r="F16" i="166" s="1"/>
  <c r="E70" i="164"/>
  <c r="G70"/>
  <c r="O70"/>
  <c r="V70"/>
  <c r="W70"/>
  <c r="E71"/>
  <c r="G71"/>
  <c r="O71"/>
  <c r="P71" s="1"/>
  <c r="Q71"/>
  <c r="R71"/>
  <c r="S71"/>
  <c r="U71"/>
  <c r="V71"/>
  <c r="X71"/>
  <c r="E72"/>
  <c r="G72"/>
  <c r="O72"/>
  <c r="P72" s="1"/>
  <c r="Q72"/>
  <c r="R72"/>
  <c r="S72"/>
  <c r="U72"/>
  <c r="V72"/>
  <c r="X72"/>
  <c r="E73"/>
  <c r="G73"/>
  <c r="O73"/>
  <c r="P73" s="1"/>
  <c r="Q73"/>
  <c r="R73"/>
  <c r="S73"/>
  <c r="U73"/>
  <c r="V73"/>
  <c r="X73"/>
  <c r="E74"/>
  <c r="G74"/>
  <c r="O74"/>
  <c r="P74" s="1"/>
  <c r="Q74"/>
  <c r="R74"/>
  <c r="S74"/>
  <c r="U74"/>
  <c r="V74"/>
  <c r="X74"/>
  <c r="E75"/>
  <c r="G75"/>
  <c r="O75"/>
  <c r="P75" s="1"/>
  <c r="Q75"/>
  <c r="R75"/>
  <c r="S75"/>
  <c r="U75"/>
  <c r="V75"/>
  <c r="X75"/>
  <c r="E76"/>
  <c r="G76"/>
  <c r="E77"/>
  <c r="G77"/>
  <c r="V77"/>
  <c r="Y77" s="1"/>
  <c r="E78"/>
  <c r="G78"/>
  <c r="O78"/>
  <c r="P78" s="1"/>
  <c r="Q78"/>
  <c r="R78"/>
  <c r="V78"/>
  <c r="X78"/>
  <c r="E79"/>
  <c r="G79"/>
  <c r="O79"/>
  <c r="P79" s="1"/>
  <c r="Q79"/>
  <c r="R79"/>
  <c r="V79"/>
  <c r="Y79" s="1"/>
  <c r="E80"/>
  <c r="G80"/>
  <c r="O80"/>
  <c r="P80" s="1"/>
  <c r="Q80"/>
  <c r="R80"/>
  <c r="V80"/>
  <c r="Y80" s="1"/>
  <c r="E81"/>
  <c r="G81"/>
  <c r="O81"/>
  <c r="P81" s="1"/>
  <c r="Q81"/>
  <c r="R81"/>
  <c r="V81"/>
  <c r="Y81" s="1"/>
  <c r="E82"/>
  <c r="G82"/>
  <c r="O82"/>
  <c r="P82" s="1"/>
  <c r="Q82"/>
  <c r="R82"/>
  <c r="V82"/>
  <c r="Y82" s="1"/>
  <c r="E83"/>
  <c r="G83"/>
  <c r="Q83"/>
  <c r="R83"/>
  <c r="V83"/>
  <c r="Y83" s="1"/>
  <c r="E84"/>
  <c r="G84"/>
  <c r="Q84"/>
  <c r="R84"/>
  <c r="V84"/>
  <c r="Y84" s="1"/>
  <c r="E85"/>
  <c r="G85"/>
  <c r="Q85"/>
  <c r="R85"/>
  <c r="V85"/>
  <c r="Y85" s="1"/>
  <c r="E86"/>
  <c r="G86"/>
  <c r="O86"/>
  <c r="P86" s="1"/>
  <c r="Q86"/>
  <c r="R86"/>
  <c r="S86"/>
  <c r="U86"/>
  <c r="V86"/>
  <c r="X86"/>
  <c r="E87"/>
  <c r="G87"/>
  <c r="O87"/>
  <c r="P87" s="1"/>
  <c r="Q87"/>
  <c r="R87"/>
  <c r="S87"/>
  <c r="U87"/>
  <c r="V87"/>
  <c r="X87"/>
  <c r="E88"/>
  <c r="G88"/>
  <c r="O88"/>
  <c r="P88" s="1"/>
  <c r="Q88"/>
  <c r="R88"/>
  <c r="V88"/>
  <c r="Y88" s="1"/>
  <c r="E89"/>
  <c r="G89"/>
  <c r="O89"/>
  <c r="P89" s="1"/>
  <c r="Q89"/>
  <c r="R89"/>
  <c r="V89"/>
  <c r="Y89" s="1"/>
  <c r="C90"/>
  <c r="D90"/>
  <c r="F90"/>
  <c r="H90"/>
  <c r="F17" i="166" s="1"/>
  <c r="E91" i="164"/>
  <c r="G91"/>
  <c r="T91"/>
  <c r="E92"/>
  <c r="G92"/>
  <c r="P92"/>
  <c r="T92"/>
  <c r="C93"/>
  <c r="D93"/>
  <c r="F93"/>
  <c r="H93"/>
  <c r="N93"/>
  <c r="N68" s="1"/>
  <c r="O93"/>
  <c r="Q93"/>
  <c r="R93"/>
  <c r="S93"/>
  <c r="T93"/>
  <c r="U93"/>
  <c r="V93"/>
  <c r="W93"/>
  <c r="X93"/>
  <c r="E94"/>
  <c r="G94"/>
  <c r="P94"/>
  <c r="C95"/>
  <c r="D95"/>
  <c r="F95"/>
  <c r="F19" i="166"/>
  <c r="E96" i="164"/>
  <c r="G96"/>
  <c r="P96"/>
  <c r="T96"/>
  <c r="E97"/>
  <c r="G97"/>
  <c r="P97"/>
  <c r="T97"/>
  <c r="E98"/>
  <c r="G98"/>
  <c r="P98"/>
  <c r="T98"/>
  <c r="E99"/>
  <c r="G99"/>
  <c r="P99"/>
  <c r="T99"/>
  <c r="E100"/>
  <c r="G100"/>
  <c r="T100"/>
  <c r="E101"/>
  <c r="G101"/>
  <c r="P101"/>
  <c r="T101"/>
  <c r="E102"/>
  <c r="G102"/>
  <c r="P102"/>
  <c r="T102"/>
  <c r="E103"/>
  <c r="G103"/>
  <c r="P103"/>
  <c r="T103"/>
  <c r="E104"/>
  <c r="G104"/>
  <c r="P104"/>
  <c r="T104"/>
  <c r="E105"/>
  <c r="G105"/>
  <c r="P105"/>
  <c r="T105"/>
  <c r="E106"/>
  <c r="G106"/>
  <c r="O106"/>
  <c r="Q106"/>
  <c r="V106"/>
  <c r="W106"/>
  <c r="E107"/>
  <c r="G107"/>
  <c r="P107"/>
  <c r="T107"/>
  <c r="E108"/>
  <c r="G108"/>
  <c r="P108"/>
  <c r="T108"/>
  <c r="E109"/>
  <c r="G109"/>
  <c r="P109"/>
  <c r="T109"/>
  <c r="E110"/>
  <c r="G110"/>
  <c r="P110"/>
  <c r="T110"/>
  <c r="E111"/>
  <c r="G111"/>
  <c r="P111"/>
  <c r="T111"/>
  <c r="E112"/>
  <c r="G112"/>
  <c r="P112"/>
  <c r="T112"/>
  <c r="E113"/>
  <c r="G113"/>
  <c r="P113"/>
  <c r="T113"/>
  <c r="E114"/>
  <c r="G114"/>
  <c r="P114"/>
  <c r="T114"/>
  <c r="E115"/>
  <c r="G115"/>
  <c r="P115"/>
  <c r="T115"/>
  <c r="E116"/>
  <c r="G116"/>
  <c r="P116"/>
  <c r="T116"/>
  <c r="E117"/>
  <c r="G117"/>
  <c r="O117"/>
  <c r="Q117"/>
  <c r="V117"/>
  <c r="Y117" s="1"/>
  <c r="E118"/>
  <c r="G118"/>
  <c r="P118"/>
  <c r="T118"/>
  <c r="E119"/>
  <c r="G119"/>
  <c r="P119"/>
  <c r="T119"/>
  <c r="T120"/>
  <c r="C121"/>
  <c r="D121"/>
  <c r="F121"/>
  <c r="H121"/>
  <c r="E122"/>
  <c r="G122"/>
  <c r="Q122"/>
  <c r="S122"/>
  <c r="W122"/>
  <c r="E123"/>
  <c r="G123"/>
  <c r="Q123"/>
  <c r="S123"/>
  <c r="W123"/>
  <c r="Y123" s="1"/>
  <c r="E124"/>
  <c r="G124"/>
  <c r="Q124"/>
  <c r="S124"/>
  <c r="W124"/>
  <c r="Y124" s="1"/>
  <c r="C125"/>
  <c r="D125"/>
  <c r="F125"/>
  <c r="H125"/>
  <c r="E126"/>
  <c r="G126"/>
  <c r="O126"/>
  <c r="Q126"/>
  <c r="W126"/>
  <c r="Y126" s="1"/>
  <c r="E127"/>
  <c r="G127"/>
  <c r="O127"/>
  <c r="Q127"/>
  <c r="W127"/>
  <c r="Y127" s="1"/>
  <c r="E128"/>
  <c r="G128"/>
  <c r="O128"/>
  <c r="Q128"/>
  <c r="W128"/>
  <c r="Y128" s="1"/>
  <c r="C129"/>
  <c r="D129"/>
  <c r="F129"/>
  <c r="H129"/>
  <c r="F22" i="166" s="1"/>
  <c r="M129" i="164"/>
  <c r="O129"/>
  <c r="Q129"/>
  <c r="R129"/>
  <c r="S129"/>
  <c r="U129"/>
  <c r="V129"/>
  <c r="W129"/>
  <c r="X129"/>
  <c r="E130"/>
  <c r="G130"/>
  <c r="E131"/>
  <c r="G131"/>
  <c r="E132"/>
  <c r="G132"/>
  <c r="C133"/>
  <c r="D133"/>
  <c r="F133"/>
  <c r="H133"/>
  <c r="F23" i="166" s="1"/>
  <c r="M133" i="164"/>
  <c r="O133"/>
  <c r="Q133"/>
  <c r="R133"/>
  <c r="S133"/>
  <c r="U133"/>
  <c r="V133"/>
  <c r="W133"/>
  <c r="X133"/>
  <c r="Y133" s="1"/>
  <c r="E134"/>
  <c r="G134"/>
  <c r="P134"/>
  <c r="T134"/>
  <c r="E135"/>
  <c r="G135"/>
  <c r="P135"/>
  <c r="T135"/>
  <c r="E136"/>
  <c r="G136"/>
  <c r="P136"/>
  <c r="T136"/>
  <c r="E137"/>
  <c r="G137"/>
  <c r="P137"/>
  <c r="T137"/>
  <c r="E138"/>
  <c r="G138"/>
  <c r="P138"/>
  <c r="T138"/>
  <c r="E139"/>
  <c r="G139"/>
  <c r="P139"/>
  <c r="T139"/>
  <c r="E140"/>
  <c r="G140"/>
  <c r="P140"/>
  <c r="T140"/>
  <c r="C141"/>
  <c r="D141"/>
  <c r="F141"/>
  <c r="H141"/>
  <c r="F24" i="166" s="1"/>
  <c r="E142" i="164"/>
  <c r="G142"/>
  <c r="O142"/>
  <c r="Q142"/>
  <c r="E143"/>
  <c r="G143"/>
  <c r="Q143"/>
  <c r="E144"/>
  <c r="G144"/>
  <c r="N144"/>
  <c r="O144"/>
  <c r="Q144"/>
  <c r="R144"/>
  <c r="S144"/>
  <c r="U144"/>
  <c r="V144"/>
  <c r="W144"/>
  <c r="X144"/>
  <c r="E145"/>
  <c r="G145"/>
  <c r="N145"/>
  <c r="O145"/>
  <c r="Q145"/>
  <c r="R145"/>
  <c r="S145"/>
  <c r="U145"/>
  <c r="V145"/>
  <c r="W145"/>
  <c r="X145"/>
  <c r="E146"/>
  <c r="G146"/>
  <c r="E147"/>
  <c r="G147"/>
  <c r="N147"/>
  <c r="O147"/>
  <c r="Q147"/>
  <c r="R147"/>
  <c r="S147"/>
  <c r="U147"/>
  <c r="V147"/>
  <c r="W147"/>
  <c r="X147"/>
  <c r="E148"/>
  <c r="G148"/>
  <c r="N148"/>
  <c r="O148"/>
  <c r="Q148"/>
  <c r="R148"/>
  <c r="S148"/>
  <c r="U148"/>
  <c r="V148"/>
  <c r="W148"/>
  <c r="X148"/>
  <c r="E149"/>
  <c r="G149"/>
  <c r="N149"/>
  <c r="O149"/>
  <c r="Q149"/>
  <c r="R149"/>
  <c r="S149"/>
  <c r="U149"/>
  <c r="V149"/>
  <c r="W149"/>
  <c r="X149"/>
  <c r="E150"/>
  <c r="G150"/>
  <c r="O150"/>
  <c r="Q150"/>
  <c r="E151"/>
  <c r="G151"/>
  <c r="O151"/>
  <c r="Q151"/>
  <c r="E152"/>
  <c r="G152"/>
  <c r="O152"/>
  <c r="Q152"/>
  <c r="E153"/>
  <c r="G153"/>
  <c r="O153"/>
  <c r="Q153"/>
  <c r="E154"/>
  <c r="G154"/>
  <c r="N154"/>
  <c r="O154"/>
  <c r="Q154"/>
  <c r="R154"/>
  <c r="S154"/>
  <c r="U154"/>
  <c r="V154"/>
  <c r="W154"/>
  <c r="X154"/>
  <c r="E155"/>
  <c r="G155"/>
  <c r="N155"/>
  <c r="O155"/>
  <c r="Q155"/>
  <c r="R155"/>
  <c r="S155"/>
  <c r="U155"/>
  <c r="V155"/>
  <c r="W155"/>
  <c r="X155"/>
  <c r="E156"/>
  <c r="G156"/>
  <c r="N156"/>
  <c r="O156"/>
  <c r="Q156"/>
  <c r="R156"/>
  <c r="S156"/>
  <c r="U156"/>
  <c r="V156"/>
  <c r="W156"/>
  <c r="X156"/>
  <c r="E157"/>
  <c r="G157"/>
  <c r="N157"/>
  <c r="O157"/>
  <c r="Q157"/>
  <c r="R157"/>
  <c r="S157"/>
  <c r="U157"/>
  <c r="V157"/>
  <c r="W157"/>
  <c r="X157"/>
  <c r="E158"/>
  <c r="G158"/>
  <c r="O158"/>
  <c r="Q158"/>
  <c r="E159"/>
  <c r="G159"/>
  <c r="E160"/>
  <c r="G160"/>
  <c r="O160"/>
  <c r="Q160"/>
  <c r="E161"/>
  <c r="G161"/>
  <c r="N161"/>
  <c r="O161"/>
  <c r="Q161"/>
  <c r="R161"/>
  <c r="S161"/>
  <c r="W161"/>
  <c r="X161"/>
  <c r="E162"/>
  <c r="G162"/>
  <c r="N162"/>
  <c r="O162"/>
  <c r="Q162"/>
  <c r="R162"/>
  <c r="S162"/>
  <c r="W162"/>
  <c r="X162"/>
  <c r="Y162" s="1"/>
  <c r="E163"/>
  <c r="G163"/>
  <c r="O163"/>
  <c r="Q163"/>
  <c r="E164"/>
  <c r="G164"/>
  <c r="O164"/>
  <c r="Q164"/>
  <c r="E165"/>
  <c r="G165"/>
  <c r="O165"/>
  <c r="Q165"/>
  <c r="E166"/>
  <c r="G166"/>
  <c r="O166"/>
  <c r="Q166"/>
  <c r="E167"/>
  <c r="G167"/>
  <c r="O167"/>
  <c r="Q167"/>
  <c r="E168"/>
  <c r="G168"/>
  <c r="O168"/>
  <c r="Q168"/>
  <c r="E169"/>
  <c r="G169"/>
  <c r="O169"/>
  <c r="Q169"/>
  <c r="W169"/>
  <c r="X169"/>
  <c r="E170"/>
  <c r="G170"/>
  <c r="O170"/>
  <c r="Q170"/>
  <c r="E171"/>
  <c r="G171"/>
  <c r="O171"/>
  <c r="Q171"/>
  <c r="E172"/>
  <c r="G172"/>
  <c r="O172"/>
  <c r="Q172"/>
  <c r="E173"/>
  <c r="G173"/>
  <c r="O173"/>
  <c r="Q173"/>
  <c r="E174"/>
  <c r="G174"/>
  <c r="O174"/>
  <c r="Q174"/>
  <c r="E175"/>
  <c r="G175"/>
  <c r="O175"/>
  <c r="Q175"/>
  <c r="S175"/>
  <c r="U175"/>
  <c r="V175"/>
  <c r="W175"/>
  <c r="X175"/>
  <c r="E176"/>
  <c r="G176"/>
  <c r="E177"/>
  <c r="G177"/>
  <c r="O177"/>
  <c r="Q177"/>
  <c r="V177"/>
  <c r="Y177" s="1"/>
  <c r="E178"/>
  <c r="G178"/>
  <c r="O178"/>
  <c r="Q178"/>
  <c r="V178"/>
  <c r="Y178" s="1"/>
  <c r="E179"/>
  <c r="G179"/>
  <c r="O179"/>
  <c r="Q179"/>
  <c r="R179"/>
  <c r="S179"/>
  <c r="U179"/>
  <c r="V179"/>
  <c r="W179"/>
  <c r="X179"/>
  <c r="E180"/>
  <c r="G180"/>
  <c r="O180"/>
  <c r="Q180"/>
  <c r="V180"/>
  <c r="W180"/>
  <c r="E181"/>
  <c r="G181"/>
  <c r="N181"/>
  <c r="O181"/>
  <c r="Q181"/>
  <c r="R181"/>
  <c r="S181"/>
  <c r="U181"/>
  <c r="V181"/>
  <c r="W181"/>
  <c r="X181"/>
  <c r="E182"/>
  <c r="G182"/>
  <c r="N182"/>
  <c r="O182"/>
  <c r="Q182"/>
  <c r="R182"/>
  <c r="S182"/>
  <c r="U182"/>
  <c r="V182"/>
  <c r="W182"/>
  <c r="X182"/>
  <c r="E183"/>
  <c r="G183"/>
  <c r="N183"/>
  <c r="O183"/>
  <c r="Q183"/>
  <c r="R183"/>
  <c r="S183"/>
  <c r="U183"/>
  <c r="V183"/>
  <c r="W183"/>
  <c r="X183"/>
  <c r="E184"/>
  <c r="G184"/>
  <c r="N184"/>
  <c r="O184"/>
  <c r="Q184"/>
  <c r="R184"/>
  <c r="S184"/>
  <c r="U184"/>
  <c r="V184"/>
  <c r="W184"/>
  <c r="X184"/>
  <c r="E185"/>
  <c r="G185"/>
  <c r="O185"/>
  <c r="Q185"/>
  <c r="E186"/>
  <c r="G186"/>
  <c r="N186"/>
  <c r="O186"/>
  <c r="Q186"/>
  <c r="R186"/>
  <c r="S186"/>
  <c r="U186"/>
  <c r="V186"/>
  <c r="W186"/>
  <c r="X186"/>
  <c r="E187"/>
  <c r="G187"/>
  <c r="N187"/>
  <c r="O187"/>
  <c r="Q187"/>
  <c r="R187"/>
  <c r="S187"/>
  <c r="U187"/>
  <c r="V187"/>
  <c r="W187"/>
  <c r="X187"/>
  <c r="E188"/>
  <c r="G188"/>
  <c r="O188"/>
  <c r="Q188"/>
  <c r="V188"/>
  <c r="Y188" s="1"/>
  <c r="E189"/>
  <c r="G189"/>
  <c r="O189"/>
  <c r="Q189"/>
  <c r="T189" s="1"/>
  <c r="V189"/>
  <c r="Y189" s="1"/>
  <c r="E190"/>
  <c r="G190"/>
  <c r="O190"/>
  <c r="Q190"/>
  <c r="T190" s="1"/>
  <c r="V190"/>
  <c r="Y190" s="1"/>
  <c r="C192"/>
  <c r="D192"/>
  <c r="F192"/>
  <c r="H192"/>
  <c r="F26" i="166" s="1"/>
  <c r="E193" i="164"/>
  <c r="G193"/>
  <c r="P193"/>
  <c r="T193"/>
  <c r="E194"/>
  <c r="G194"/>
  <c r="P194"/>
  <c r="T194"/>
  <c r="E195"/>
  <c r="G195"/>
  <c r="P195"/>
  <c r="T195"/>
  <c r="C196"/>
  <c r="D196"/>
  <c r="F196"/>
  <c r="H196"/>
  <c r="F27" i="166" s="1"/>
  <c r="E197" i="164"/>
  <c r="G197"/>
  <c r="P197"/>
  <c r="P196" s="1"/>
  <c r="T197"/>
  <c r="T196" s="1"/>
  <c r="C198"/>
  <c r="D198"/>
  <c r="F198"/>
  <c r="H198"/>
  <c r="E199"/>
  <c r="G199"/>
  <c r="P199"/>
  <c r="T199"/>
  <c r="E200"/>
  <c r="G200"/>
  <c r="P200"/>
  <c r="T200"/>
  <c r="E201"/>
  <c r="G201"/>
  <c r="P201"/>
  <c r="T201"/>
  <c r="E202"/>
  <c r="G202"/>
  <c r="L202"/>
  <c r="L198" s="1"/>
  <c r="O202"/>
  <c r="O198" s="1"/>
  <c r="Q202"/>
  <c r="Q198" s="1"/>
  <c r="V202"/>
  <c r="E203"/>
  <c r="G203"/>
  <c r="E204"/>
  <c r="G204"/>
  <c r="E205"/>
  <c r="G205"/>
  <c r="E206"/>
  <c r="G206"/>
  <c r="E207"/>
  <c r="G207"/>
  <c r="E208"/>
  <c r="G208"/>
  <c r="E209"/>
  <c r="G209"/>
  <c r="E210"/>
  <c r="G210"/>
  <c r="E211"/>
  <c r="G211"/>
  <c r="E212"/>
  <c r="G212"/>
  <c r="E213"/>
  <c r="G213"/>
  <c r="C214"/>
  <c r="D214"/>
  <c r="F214"/>
  <c r="H214"/>
  <c r="F34" i="166" s="1"/>
  <c r="E215" i="164"/>
  <c r="G215"/>
  <c r="P215"/>
  <c r="T215"/>
  <c r="Y215"/>
  <c r="E216"/>
  <c r="G216"/>
  <c r="P216"/>
  <c r="T216"/>
  <c r="Y216"/>
  <c r="C218"/>
  <c r="C217" s="1"/>
  <c r="D218"/>
  <c r="F218"/>
  <c r="H218"/>
  <c r="E219"/>
  <c r="G219"/>
  <c r="P219"/>
  <c r="T219"/>
  <c r="Y219"/>
  <c r="E220"/>
  <c r="G220"/>
  <c r="P220"/>
  <c r="T220"/>
  <c r="Y220"/>
  <c r="E221"/>
  <c r="G221"/>
  <c r="P221"/>
  <c r="T221"/>
  <c r="Y221"/>
  <c r="E222"/>
  <c r="G222"/>
  <c r="P222"/>
  <c r="T222"/>
  <c r="Y222"/>
  <c r="C223"/>
  <c r="D223"/>
  <c r="F223"/>
  <c r="H223"/>
  <c r="F36" i="166" s="1"/>
  <c r="E224" i="164"/>
  <c r="G224"/>
  <c r="P224"/>
  <c r="P223" s="1"/>
  <c r="T224"/>
  <c r="C227"/>
  <c r="D227"/>
  <c r="F227"/>
  <c r="H227"/>
  <c r="E228"/>
  <c r="G228"/>
  <c r="P228"/>
  <c r="T228"/>
  <c r="Y228"/>
  <c r="E229"/>
  <c r="G229"/>
  <c r="P229"/>
  <c r="T229"/>
  <c r="Y229"/>
  <c r="C230"/>
  <c r="D230"/>
  <c r="F230"/>
  <c r="H230"/>
  <c r="F40" i="166" s="1"/>
  <c r="L230" i="164"/>
  <c r="M230"/>
  <c r="N230"/>
  <c r="O230"/>
  <c r="Q230"/>
  <c r="R230"/>
  <c r="S230"/>
  <c r="U230"/>
  <c r="V230"/>
  <c r="W230"/>
  <c r="X230"/>
  <c r="E231"/>
  <c r="G231"/>
  <c r="P231"/>
  <c r="T231"/>
  <c r="Y231"/>
  <c r="C232"/>
  <c r="D232"/>
  <c r="F232"/>
  <c r="H232"/>
  <c r="F41" i="166" s="1"/>
  <c r="E233" i="164"/>
  <c r="G233"/>
  <c r="P233"/>
  <c r="T233"/>
  <c r="Y233"/>
  <c r="E234"/>
  <c r="G234"/>
  <c r="P234"/>
  <c r="T234"/>
  <c r="Y234"/>
  <c r="E235"/>
  <c r="G235"/>
  <c r="P235"/>
  <c r="T235"/>
  <c r="Y235"/>
  <c r="E236"/>
  <c r="G236"/>
  <c r="P236"/>
  <c r="T236"/>
  <c r="Y236"/>
  <c r="E237"/>
  <c r="G237"/>
  <c r="P237"/>
  <c r="T237"/>
  <c r="Y237"/>
  <c r="E238"/>
  <c r="G238"/>
  <c r="P238"/>
  <c r="T238"/>
  <c r="Y238"/>
  <c r="E239"/>
  <c r="G239"/>
  <c r="P239"/>
  <c r="T239"/>
  <c r="Y239"/>
  <c r="E240"/>
  <c r="G240"/>
  <c r="P240"/>
  <c r="T240"/>
  <c r="Y240"/>
  <c r="C241"/>
  <c r="D241"/>
  <c r="F241"/>
  <c r="L241"/>
  <c r="M241"/>
  <c r="N241"/>
  <c r="O241"/>
  <c r="Q241"/>
  <c r="R241"/>
  <c r="S241"/>
  <c r="U241"/>
  <c r="V241"/>
  <c r="W241"/>
  <c r="X241"/>
  <c r="E242"/>
  <c r="G242"/>
  <c r="P242"/>
  <c r="T242"/>
  <c r="Y242"/>
  <c r="E243"/>
  <c r="G243"/>
  <c r="P243"/>
  <c r="T243"/>
  <c r="Y243"/>
  <c r="E244"/>
  <c r="G244"/>
  <c r="P244"/>
  <c r="T244"/>
  <c r="Y244"/>
  <c r="C245"/>
  <c r="D245"/>
  <c r="F245"/>
  <c r="L245"/>
  <c r="M245"/>
  <c r="M226" s="1"/>
  <c r="N245"/>
  <c r="O245"/>
  <c r="Q245"/>
  <c r="R245"/>
  <c r="S245"/>
  <c r="U245"/>
  <c r="V245"/>
  <c r="W245"/>
  <c r="X245"/>
  <c r="E246"/>
  <c r="G246"/>
  <c r="T246"/>
  <c r="Y246"/>
  <c r="C248"/>
  <c r="D248"/>
  <c r="F248"/>
  <c r="L248"/>
  <c r="M248"/>
  <c r="N248"/>
  <c r="O248"/>
  <c r="Q248"/>
  <c r="R248"/>
  <c r="S248"/>
  <c r="U248"/>
  <c r="V248"/>
  <c r="W248"/>
  <c r="X248"/>
  <c r="E249"/>
  <c r="G249"/>
  <c r="P249"/>
  <c r="T249"/>
  <c r="Y249"/>
  <c r="C250"/>
  <c r="D250"/>
  <c r="F250"/>
  <c r="L250"/>
  <c r="M250"/>
  <c r="N250"/>
  <c r="O250"/>
  <c r="Q250"/>
  <c r="R250"/>
  <c r="S250"/>
  <c r="U250"/>
  <c r="V250"/>
  <c r="W250"/>
  <c r="X250"/>
  <c r="E251"/>
  <c r="G251"/>
  <c r="P251"/>
  <c r="T251"/>
  <c r="Y251"/>
  <c r="E252"/>
  <c r="G252"/>
  <c r="P252"/>
  <c r="T252"/>
  <c r="Y252"/>
  <c r="E253"/>
  <c r="G253"/>
  <c r="P253"/>
  <c r="T253"/>
  <c r="Y253"/>
  <c r="E254"/>
  <c r="G254"/>
  <c r="P254"/>
  <c r="T254"/>
  <c r="Y254"/>
  <c r="E255"/>
  <c r="G255"/>
  <c r="P255"/>
  <c r="T255"/>
  <c r="Y255"/>
  <c r="E256"/>
  <c r="G256"/>
  <c r="P256"/>
  <c r="T256"/>
  <c r="Y256"/>
  <c r="E257"/>
  <c r="G257"/>
  <c r="P257"/>
  <c r="T257"/>
  <c r="Y257"/>
  <c r="E258"/>
  <c r="G258"/>
  <c r="P258"/>
  <c r="T258"/>
  <c r="Y258"/>
  <c r="E259"/>
  <c r="G259"/>
  <c r="P259"/>
  <c r="T259"/>
  <c r="Y259"/>
  <c r="C260"/>
  <c r="D260"/>
  <c r="F260"/>
  <c r="L260"/>
  <c r="M260"/>
  <c r="N260"/>
  <c r="O260"/>
  <c r="Q260"/>
  <c r="R260"/>
  <c r="S260"/>
  <c r="U260"/>
  <c r="V260"/>
  <c r="W260"/>
  <c r="X260"/>
  <c r="E261"/>
  <c r="G261"/>
  <c r="P261"/>
  <c r="T261"/>
  <c r="Y261"/>
  <c r="E262"/>
  <c r="G262"/>
  <c r="P262"/>
  <c r="T262"/>
  <c r="Y262"/>
  <c r="E263"/>
  <c r="G263"/>
  <c r="P263"/>
  <c r="T263"/>
  <c r="Y263"/>
  <c r="C264"/>
  <c r="D264"/>
  <c r="F264"/>
  <c r="L264"/>
  <c r="M264"/>
  <c r="N264"/>
  <c r="O264"/>
  <c r="Q264"/>
  <c r="R264"/>
  <c r="S264"/>
  <c r="U264"/>
  <c r="V264"/>
  <c r="W264"/>
  <c r="X264"/>
  <c r="E265"/>
  <c r="G265"/>
  <c r="P265"/>
  <c r="T265"/>
  <c r="Y265"/>
  <c r="C267"/>
  <c r="D267"/>
  <c r="F267"/>
  <c r="L267"/>
  <c r="M267"/>
  <c r="N267"/>
  <c r="O267"/>
  <c r="Q267"/>
  <c r="R267"/>
  <c r="S267"/>
  <c r="U267"/>
  <c r="V267"/>
  <c r="W267"/>
  <c r="X267"/>
  <c r="E268"/>
  <c r="G268"/>
  <c r="P268"/>
  <c r="T268"/>
  <c r="Y268"/>
  <c r="E269"/>
  <c r="G269"/>
  <c r="P269"/>
  <c r="T269"/>
  <c r="Y269"/>
  <c r="E270"/>
  <c r="G270"/>
  <c r="P270"/>
  <c r="T270"/>
  <c r="Y270"/>
  <c r="C271"/>
  <c r="D271"/>
  <c r="F271"/>
  <c r="L271"/>
  <c r="M271"/>
  <c r="N271"/>
  <c r="O271"/>
  <c r="Q271"/>
  <c r="R271"/>
  <c r="S271"/>
  <c r="U271"/>
  <c r="V271"/>
  <c r="W271"/>
  <c r="X271"/>
  <c r="E272"/>
  <c r="G272"/>
  <c r="P272"/>
  <c r="T272"/>
  <c r="Y272"/>
  <c r="C274"/>
  <c r="D274"/>
  <c r="D273" s="1"/>
  <c r="F274"/>
  <c r="F273" s="1"/>
  <c r="L274"/>
  <c r="L273" s="1"/>
  <c r="M274"/>
  <c r="M273" s="1"/>
  <c r="N274"/>
  <c r="N273" s="1"/>
  <c r="O274"/>
  <c r="O273" s="1"/>
  <c r="Q274"/>
  <c r="Q273" s="1"/>
  <c r="R274"/>
  <c r="R273" s="1"/>
  <c r="S274"/>
  <c r="S273" s="1"/>
  <c r="U274"/>
  <c r="U273" s="1"/>
  <c r="V274"/>
  <c r="V273" s="1"/>
  <c r="W274"/>
  <c r="W273" s="1"/>
  <c r="X274"/>
  <c r="X273" s="1"/>
  <c r="E275"/>
  <c r="G275"/>
  <c r="P275"/>
  <c r="T275"/>
  <c r="Y275"/>
  <c r="F129" i="137"/>
  <c r="F128" s="1"/>
  <c r="H134"/>
  <c r="F115"/>
  <c r="H115" s="1"/>
  <c r="F116"/>
  <c r="H116" s="1"/>
  <c r="F16"/>
  <c r="H16" s="1"/>
  <c r="F11"/>
  <c r="H11" s="1"/>
  <c r="D104" i="178"/>
  <c r="F42" i="166"/>
  <c r="F32"/>
  <c r="F31"/>
  <c r="F30"/>
  <c r="F29"/>
  <c r="F18"/>
  <c r="F20"/>
  <c r="F21"/>
  <c r="E100" i="178"/>
  <c r="C100"/>
  <c r="D100"/>
  <c r="D94"/>
  <c r="H173" i="137"/>
  <c r="H172"/>
  <c r="H171"/>
  <c r="H168"/>
  <c r="H167"/>
  <c r="H165"/>
  <c r="H163"/>
  <c r="H162"/>
  <c r="H160"/>
  <c r="H159"/>
  <c r="H158"/>
  <c r="H156"/>
  <c r="H155"/>
  <c r="H154"/>
  <c r="H153"/>
  <c r="H152"/>
  <c r="H151"/>
  <c r="H150"/>
  <c r="H149"/>
  <c r="H148"/>
  <c r="H145"/>
  <c r="H144"/>
  <c r="H142"/>
  <c r="H140"/>
  <c r="H139"/>
  <c r="H137"/>
  <c r="H136"/>
  <c r="H133"/>
  <c r="H131"/>
  <c r="H130"/>
  <c r="H129"/>
  <c r="H125"/>
  <c r="H124"/>
  <c r="H123"/>
  <c r="H121"/>
  <c r="H120"/>
  <c r="H119"/>
  <c r="H118"/>
  <c r="H113"/>
  <c r="H112"/>
  <c r="H110"/>
  <c r="H109"/>
  <c r="H106"/>
  <c r="H105"/>
  <c r="H103"/>
  <c r="H102"/>
  <c r="H100"/>
  <c r="H99"/>
  <c r="H96"/>
  <c r="H95"/>
  <c r="H94"/>
  <c r="H93"/>
  <c r="H92"/>
  <c r="H91"/>
  <c r="H90"/>
  <c r="H89"/>
  <c r="H88"/>
  <c r="H87"/>
  <c r="H86"/>
  <c r="H85"/>
  <c r="H84"/>
  <c r="H82"/>
  <c r="H81"/>
  <c r="H79"/>
  <c r="H78"/>
  <c r="H76"/>
  <c r="H74"/>
  <c r="H73"/>
  <c r="H70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39"/>
  <c r="H38"/>
  <c r="H37"/>
  <c r="H36"/>
  <c r="H35"/>
  <c r="H34"/>
  <c r="H33"/>
  <c r="H32"/>
  <c r="H30"/>
  <c r="H29"/>
  <c r="H28"/>
  <c r="H27"/>
  <c r="H26"/>
  <c r="H25"/>
  <c r="H24"/>
  <c r="H23"/>
  <c r="H20"/>
  <c r="H19"/>
  <c r="H17"/>
  <c r="H12"/>
  <c r="C80"/>
  <c r="D128"/>
  <c r="C128"/>
  <c r="E131"/>
  <c r="E139"/>
  <c r="F110" i="178"/>
  <c r="F107"/>
  <c r="F104"/>
  <c r="F100"/>
  <c r="F94"/>
  <c r="F89"/>
  <c r="F86"/>
  <c r="F83"/>
  <c r="F80"/>
  <c r="F76"/>
  <c r="F73"/>
  <c r="F70"/>
  <c r="F55"/>
  <c r="F52"/>
  <c r="F49"/>
  <c r="F47"/>
  <c r="F44"/>
  <c r="F41"/>
  <c r="F40" s="1"/>
  <c r="F31"/>
  <c r="F22"/>
  <c r="F18"/>
  <c r="F15"/>
  <c r="F10"/>
  <c r="F9" s="1"/>
  <c r="F8" s="1"/>
  <c r="E110"/>
  <c r="E107"/>
  <c r="E104"/>
  <c r="E94"/>
  <c r="E89"/>
  <c r="E86"/>
  <c r="E83"/>
  <c r="E80"/>
  <c r="E76"/>
  <c r="E73"/>
  <c r="E70"/>
  <c r="E55"/>
  <c r="E52"/>
  <c r="E49"/>
  <c r="E47"/>
  <c r="E44"/>
  <c r="E41"/>
  <c r="E40" s="1"/>
  <c r="E31"/>
  <c r="E22"/>
  <c r="E18"/>
  <c r="E15"/>
  <c r="E10"/>
  <c r="D110"/>
  <c r="C110"/>
  <c r="D107"/>
  <c r="C107"/>
  <c r="C104"/>
  <c r="D86"/>
  <c r="C86"/>
  <c r="D83"/>
  <c r="C83"/>
  <c r="D80"/>
  <c r="C80"/>
  <c r="D76"/>
  <c r="C76"/>
  <c r="D73"/>
  <c r="C73"/>
  <c r="D70"/>
  <c r="C70"/>
  <c r="D55"/>
  <c r="C55"/>
  <c r="D52"/>
  <c r="C52"/>
  <c r="C49"/>
  <c r="D47"/>
  <c r="C47"/>
  <c r="D44"/>
  <c r="C44"/>
  <c r="D41"/>
  <c r="D40" s="1"/>
  <c r="C41"/>
  <c r="C40" s="1"/>
  <c r="D31"/>
  <c r="C31"/>
  <c r="D22"/>
  <c r="C22"/>
  <c r="D18"/>
  <c r="C18"/>
  <c r="D15"/>
  <c r="C15"/>
  <c r="C10"/>
  <c r="C9" s="1"/>
  <c r="C8" s="1"/>
  <c r="S28" i="164" l="1"/>
  <c r="Y78"/>
  <c r="Y183"/>
  <c r="Y75"/>
  <c r="O62"/>
  <c r="N22"/>
  <c r="Y180"/>
  <c r="Y161"/>
  <c r="Y60"/>
  <c r="Y25"/>
  <c r="T214"/>
  <c r="Y157"/>
  <c r="Y149"/>
  <c r="Y125"/>
  <c r="T223"/>
  <c r="E9" i="178"/>
  <c r="E79"/>
  <c r="D43"/>
  <c r="O226" i="164"/>
  <c r="N28"/>
  <c r="S226"/>
  <c r="N226"/>
  <c r="W28"/>
  <c r="R28"/>
  <c r="Y24"/>
  <c r="U69"/>
  <c r="U68" s="1"/>
  <c r="R226"/>
  <c r="V28"/>
  <c r="L9"/>
  <c r="U226"/>
  <c r="Y28"/>
  <c r="V226"/>
  <c r="Q226"/>
  <c r="P227"/>
  <c r="Y214"/>
  <c r="Q121"/>
  <c r="Y72"/>
  <c r="Y66"/>
  <c r="O28"/>
  <c r="Q141"/>
  <c r="V69"/>
  <c r="U62"/>
  <c r="Y63"/>
  <c r="Y61"/>
  <c r="U56"/>
  <c r="O56"/>
  <c r="X28"/>
  <c r="W22"/>
  <c r="Y22" s="1"/>
  <c r="Y23"/>
  <c r="Q22"/>
  <c r="S9"/>
  <c r="T232"/>
  <c r="P232"/>
  <c r="X226"/>
  <c r="Y227"/>
  <c r="Y218"/>
  <c r="P214"/>
  <c r="P192"/>
  <c r="P191" s="1"/>
  <c r="Y184"/>
  <c r="Y175"/>
  <c r="Y154"/>
  <c r="U141"/>
  <c r="O141"/>
  <c r="Y122"/>
  <c r="W121"/>
  <c r="V95"/>
  <c r="Y87"/>
  <c r="Y74"/>
  <c r="S69"/>
  <c r="S68" s="1"/>
  <c r="O69"/>
  <c r="Y67"/>
  <c r="Y64"/>
  <c r="S62"/>
  <c r="N62"/>
  <c r="V56"/>
  <c r="L56"/>
  <c r="M28"/>
  <c r="R22"/>
  <c r="V22"/>
  <c r="O22"/>
  <c r="Y18"/>
  <c r="Y15"/>
  <c r="Y13"/>
  <c r="W9"/>
  <c r="R9"/>
  <c r="W95"/>
  <c r="Y106"/>
  <c r="W56"/>
  <c r="Y57"/>
  <c r="W226"/>
  <c r="T227"/>
  <c r="T218"/>
  <c r="T217" s="1"/>
  <c r="V198"/>
  <c r="Y202"/>
  <c r="Y186"/>
  <c r="Y181"/>
  <c r="Y169"/>
  <c r="Y155"/>
  <c r="Y147"/>
  <c r="Y144"/>
  <c r="X141"/>
  <c r="S141"/>
  <c r="N141"/>
  <c r="G133"/>
  <c r="S121"/>
  <c r="Q95"/>
  <c r="T90"/>
  <c r="Y86"/>
  <c r="Y73"/>
  <c r="X69"/>
  <c r="Y71"/>
  <c r="R69"/>
  <c r="R68" s="1"/>
  <c r="Y65"/>
  <c r="X62"/>
  <c r="R62"/>
  <c r="L62"/>
  <c r="S56"/>
  <c r="Q28"/>
  <c r="L28"/>
  <c r="U22"/>
  <c r="L22"/>
  <c r="V9"/>
  <c r="Q9"/>
  <c r="M55"/>
  <c r="T192"/>
  <c r="T191" s="1"/>
  <c r="V141"/>
  <c r="Y241"/>
  <c r="Y232"/>
  <c r="L226"/>
  <c r="P218"/>
  <c r="P217" s="1"/>
  <c r="Y187"/>
  <c r="Y182"/>
  <c r="Y179"/>
  <c r="Y156"/>
  <c r="Y148"/>
  <c r="Y145"/>
  <c r="W141"/>
  <c r="R141"/>
  <c r="Y129"/>
  <c r="O95"/>
  <c r="Q69"/>
  <c r="W69"/>
  <c r="W68" s="1"/>
  <c r="Y70"/>
  <c r="V62"/>
  <c r="Q62"/>
  <c r="R56"/>
  <c r="Q56"/>
  <c r="U28"/>
  <c r="Y26"/>
  <c r="S22"/>
  <c r="D8"/>
  <c r="Y16"/>
  <c r="Y14"/>
  <c r="X9"/>
  <c r="N9"/>
  <c r="Y11"/>
  <c r="U9"/>
  <c r="O9"/>
  <c r="G95"/>
  <c r="T71"/>
  <c r="G227"/>
  <c r="E90"/>
  <c r="E245"/>
  <c r="P70"/>
  <c r="P69" s="1"/>
  <c r="G40"/>
  <c r="G35"/>
  <c r="Y12"/>
  <c r="T82"/>
  <c r="F266"/>
  <c r="X247"/>
  <c r="P20"/>
  <c r="M8"/>
  <c r="G121"/>
  <c r="T20"/>
  <c r="Y19"/>
  <c r="T13"/>
  <c r="T12"/>
  <c r="Y271"/>
  <c r="Y274"/>
  <c r="Y250"/>
  <c r="Y248"/>
  <c r="P57"/>
  <c r="Y230"/>
  <c r="T26"/>
  <c r="Y264"/>
  <c r="P12"/>
  <c r="T161"/>
  <c r="T143"/>
  <c r="G46"/>
  <c r="T42"/>
  <c r="E22"/>
  <c r="P26"/>
  <c r="H128" i="137"/>
  <c r="P179" i="164"/>
  <c r="P142"/>
  <c r="E69"/>
  <c r="T57"/>
  <c r="C99" i="178"/>
  <c r="Y260" i="164"/>
  <c r="G260"/>
  <c r="G250"/>
  <c r="Y245"/>
  <c r="G241"/>
  <c r="G218"/>
  <c r="T179"/>
  <c r="P143"/>
  <c r="E62"/>
  <c r="E42"/>
  <c r="G37"/>
  <c r="T35"/>
  <c r="E31"/>
  <c r="E29"/>
  <c r="E274"/>
  <c r="E267"/>
  <c r="E223"/>
  <c r="P202"/>
  <c r="P198" s="1"/>
  <c r="E192"/>
  <c r="P146"/>
  <c r="T145"/>
  <c r="W125"/>
  <c r="G90"/>
  <c r="G62"/>
  <c r="P31"/>
  <c r="G29"/>
  <c r="E271"/>
  <c r="S266"/>
  <c r="T267"/>
  <c r="P128"/>
  <c r="T78"/>
  <c r="P44"/>
  <c r="G31"/>
  <c r="G22"/>
  <c r="T186"/>
  <c r="P183"/>
  <c r="P161"/>
  <c r="P158"/>
  <c r="T157"/>
  <c r="P153"/>
  <c r="P152"/>
  <c r="G93"/>
  <c r="T75"/>
  <c r="P65"/>
  <c r="G271"/>
  <c r="Y267"/>
  <c r="W266"/>
  <c r="E260"/>
  <c r="E250"/>
  <c r="E241"/>
  <c r="E230"/>
  <c r="D191"/>
  <c r="P185"/>
  <c r="P184"/>
  <c r="T183"/>
  <c r="P182"/>
  <c r="T181"/>
  <c r="P169"/>
  <c r="P168"/>
  <c r="T160"/>
  <c r="T159"/>
  <c r="T154"/>
  <c r="T153"/>
  <c r="P147"/>
  <c r="T146"/>
  <c r="P129"/>
  <c r="E125"/>
  <c r="T124"/>
  <c r="P93"/>
  <c r="G69"/>
  <c r="T65"/>
  <c r="P60"/>
  <c r="P46"/>
  <c r="T44"/>
  <c r="E35"/>
  <c r="E33"/>
  <c r="P25"/>
  <c r="Y21"/>
  <c r="P16"/>
  <c r="O266"/>
  <c r="G267"/>
  <c r="P264"/>
  <c r="G264"/>
  <c r="G232"/>
  <c r="E214"/>
  <c r="G198"/>
  <c r="G196"/>
  <c r="H191"/>
  <c r="C191"/>
  <c r="E191" s="1"/>
  <c r="P190"/>
  <c r="P189"/>
  <c r="P186"/>
  <c r="P178"/>
  <c r="T177"/>
  <c r="T174"/>
  <c r="T173"/>
  <c r="T165"/>
  <c r="P157"/>
  <c r="P149"/>
  <c r="T142"/>
  <c r="E129"/>
  <c r="O125"/>
  <c r="Q125"/>
  <c r="G125"/>
  <c r="P106"/>
  <c r="T73"/>
  <c r="P35"/>
  <c r="T17"/>
  <c r="N266"/>
  <c r="P260"/>
  <c r="T185"/>
  <c r="T182"/>
  <c r="P174"/>
  <c r="P173"/>
  <c r="T170"/>
  <c r="T169"/>
  <c r="P165"/>
  <c r="P164"/>
  <c r="P163"/>
  <c r="T150"/>
  <c r="T148"/>
  <c r="T147"/>
  <c r="T86"/>
  <c r="T85"/>
  <c r="T61"/>
  <c r="T60"/>
  <c r="G56"/>
  <c r="T46"/>
  <c r="P42"/>
  <c r="P17"/>
  <c r="T16"/>
  <c r="E9"/>
  <c r="X266"/>
  <c r="P267"/>
  <c r="R266"/>
  <c r="P271"/>
  <c r="U266"/>
  <c r="Q266"/>
  <c r="M266"/>
  <c r="D266"/>
  <c r="E264"/>
  <c r="W247"/>
  <c r="R247"/>
  <c r="R225" s="1"/>
  <c r="P248"/>
  <c r="P245"/>
  <c r="G245"/>
  <c r="P241"/>
  <c r="E232"/>
  <c r="G230"/>
  <c r="D226"/>
  <c r="E218"/>
  <c r="G214"/>
  <c r="E198"/>
  <c r="E196"/>
  <c r="P188"/>
  <c r="T187"/>
  <c r="P175"/>
  <c r="P172"/>
  <c r="P171"/>
  <c r="T167"/>
  <c r="P166"/>
  <c r="T162"/>
  <c r="P156"/>
  <c r="P155"/>
  <c r="T152"/>
  <c r="P151"/>
  <c r="T149"/>
  <c r="P144"/>
  <c r="X125"/>
  <c r="E121"/>
  <c r="T106"/>
  <c r="T88"/>
  <c r="T84"/>
  <c r="T83"/>
  <c r="T81"/>
  <c r="P63"/>
  <c r="T40"/>
  <c r="E40"/>
  <c r="P37"/>
  <c r="G33"/>
  <c r="T29"/>
  <c r="Y27"/>
  <c r="T27"/>
  <c r="T25"/>
  <c r="T21"/>
  <c r="P15"/>
  <c r="P14"/>
  <c r="H8"/>
  <c r="P250"/>
  <c r="S247"/>
  <c r="S225" s="1"/>
  <c r="N247"/>
  <c r="D247"/>
  <c r="F226"/>
  <c r="P187"/>
  <c r="T178"/>
  <c r="P167"/>
  <c r="T164"/>
  <c r="T163"/>
  <c r="P162"/>
  <c r="T158"/>
  <c r="T128"/>
  <c r="S125"/>
  <c r="U125"/>
  <c r="T117"/>
  <c r="P40"/>
  <c r="P29"/>
  <c r="P27"/>
  <c r="P21"/>
  <c r="T18"/>
  <c r="U247"/>
  <c r="O247"/>
  <c r="O225" s="1"/>
  <c r="F247"/>
  <c r="P145"/>
  <c r="T66"/>
  <c r="F8"/>
  <c r="V266"/>
  <c r="L266"/>
  <c r="L247"/>
  <c r="V247"/>
  <c r="Q247"/>
  <c r="P230"/>
  <c r="P226" s="1"/>
  <c r="G223"/>
  <c r="T202"/>
  <c r="T198" s="1"/>
  <c r="T188"/>
  <c r="P181"/>
  <c r="P177"/>
  <c r="T175"/>
  <c r="T172"/>
  <c r="T171"/>
  <c r="P170"/>
  <c r="T166"/>
  <c r="P160"/>
  <c r="P159"/>
  <c r="T156"/>
  <c r="T155"/>
  <c r="P154"/>
  <c r="T151"/>
  <c r="P150"/>
  <c r="P148"/>
  <c r="T144"/>
  <c r="G141"/>
  <c r="T77"/>
  <c r="T76"/>
  <c r="T67"/>
  <c r="P66"/>
  <c r="T58"/>
  <c r="G44"/>
  <c r="T37"/>
  <c r="E37"/>
  <c r="Y17"/>
  <c r="G9"/>
  <c r="P273"/>
  <c r="T273"/>
  <c r="C247"/>
  <c r="C226"/>
  <c r="H217"/>
  <c r="D217"/>
  <c r="E217" s="1"/>
  <c r="T274"/>
  <c r="P274"/>
  <c r="G274"/>
  <c r="C266"/>
  <c r="T264"/>
  <c r="E248"/>
  <c r="M247"/>
  <c r="M225" s="1"/>
  <c r="T245"/>
  <c r="H226"/>
  <c r="F191"/>
  <c r="C273"/>
  <c r="T271"/>
  <c r="E227"/>
  <c r="F217"/>
  <c r="G217" s="1"/>
  <c r="G192"/>
  <c r="T180"/>
  <c r="T260"/>
  <c r="T250"/>
  <c r="T248"/>
  <c r="G248"/>
  <c r="T241"/>
  <c r="T230"/>
  <c r="T184"/>
  <c r="P180"/>
  <c r="T168"/>
  <c r="E141"/>
  <c r="P133"/>
  <c r="E133"/>
  <c r="P127"/>
  <c r="T123"/>
  <c r="T80"/>
  <c r="T79"/>
  <c r="T72"/>
  <c r="H68"/>
  <c r="H55" s="1"/>
  <c r="C68"/>
  <c r="C55" s="1"/>
  <c r="P67"/>
  <c r="P59"/>
  <c r="P58"/>
  <c r="D28"/>
  <c r="F28"/>
  <c r="T24"/>
  <c r="T23"/>
  <c r="Y20"/>
  <c r="P19"/>
  <c r="P18"/>
  <c r="P11"/>
  <c r="G129"/>
  <c r="T126"/>
  <c r="P126"/>
  <c r="E95"/>
  <c r="T89"/>
  <c r="T87"/>
  <c r="T74"/>
  <c r="D68"/>
  <c r="D55" s="1"/>
  <c r="F68"/>
  <c r="F55" s="1"/>
  <c r="T63"/>
  <c r="P61"/>
  <c r="T31"/>
  <c r="P24"/>
  <c r="P23"/>
  <c r="T15"/>
  <c r="T14"/>
  <c r="P13"/>
  <c r="E44"/>
  <c r="H43"/>
  <c r="E93"/>
  <c r="E56"/>
  <c r="E46"/>
  <c r="T133"/>
  <c r="T127"/>
  <c r="V125"/>
  <c r="R125"/>
  <c r="N125"/>
  <c r="T122"/>
  <c r="P117"/>
  <c r="T64"/>
  <c r="P64"/>
  <c r="T59"/>
  <c r="C28"/>
  <c r="T19"/>
  <c r="T11"/>
  <c r="C8"/>
  <c r="E99" i="178"/>
  <c r="D99"/>
  <c r="D79"/>
  <c r="C38" i="166"/>
  <c r="F39"/>
  <c r="E21" i="178"/>
  <c r="F14"/>
  <c r="E14"/>
  <c r="F43"/>
  <c r="C14"/>
  <c r="F99"/>
  <c r="F21"/>
  <c r="E43"/>
  <c r="E69"/>
  <c r="F79"/>
  <c r="F69" s="1"/>
  <c r="D14"/>
  <c r="D13" s="1"/>
  <c r="D21"/>
  <c r="C79"/>
  <c r="C43"/>
  <c r="C21"/>
  <c r="G191" i="164" l="1"/>
  <c r="G226"/>
  <c r="Q225"/>
  <c r="V225"/>
  <c r="N225"/>
  <c r="U225"/>
  <c r="M7"/>
  <c r="U8"/>
  <c r="U7" s="1"/>
  <c r="U6" s="1"/>
  <c r="Q68"/>
  <c r="Q55" s="1"/>
  <c r="X55"/>
  <c r="U55"/>
  <c r="Y9"/>
  <c r="Y217"/>
  <c r="T121"/>
  <c r="P28"/>
  <c r="Y198"/>
  <c r="Y95"/>
  <c r="T22"/>
  <c r="Y121"/>
  <c r="Y273"/>
  <c r="L8"/>
  <c r="E8" i="178"/>
  <c r="D69"/>
  <c r="C69"/>
  <c r="F225" i="164"/>
  <c r="Y56"/>
  <c r="N55"/>
  <c r="P95"/>
  <c r="T95"/>
  <c r="P22"/>
  <c r="T62"/>
  <c r="M6"/>
  <c r="T69"/>
  <c r="T68" s="1"/>
  <c r="L225"/>
  <c r="W55"/>
  <c r="O68"/>
  <c r="O55" s="1"/>
  <c r="T9"/>
  <c r="T28"/>
  <c r="P141"/>
  <c r="Y69"/>
  <c r="T226"/>
  <c r="S55"/>
  <c r="V68"/>
  <c r="V55" s="1"/>
  <c r="P9"/>
  <c r="P62"/>
  <c r="T141"/>
  <c r="P56"/>
  <c r="X8"/>
  <c r="W225"/>
  <c r="L55"/>
  <c r="Y226"/>
  <c r="T56"/>
  <c r="R55"/>
  <c r="Y141"/>
  <c r="Y62"/>
  <c r="X225"/>
  <c r="T266"/>
  <c r="D225"/>
  <c r="Y247"/>
  <c r="Y266"/>
  <c r="T125"/>
  <c r="V8"/>
  <c r="P125"/>
  <c r="P266"/>
  <c r="T247"/>
  <c r="N8"/>
  <c r="Q8"/>
  <c r="G55"/>
  <c r="D7"/>
  <c r="O8"/>
  <c r="W8"/>
  <c r="C7"/>
  <c r="E8"/>
  <c r="E28"/>
  <c r="H225"/>
  <c r="E226"/>
  <c r="C225"/>
  <c r="E247"/>
  <c r="S8"/>
  <c r="F7"/>
  <c r="G247"/>
  <c r="H42"/>
  <c r="E68"/>
  <c r="E273"/>
  <c r="E266"/>
  <c r="F35" i="166"/>
  <c r="G8" i="164"/>
  <c r="R8"/>
  <c r="G266"/>
  <c r="P247"/>
  <c r="E55"/>
  <c r="G68"/>
  <c r="G28"/>
  <c r="G273"/>
  <c r="F13" i="178"/>
  <c r="F7" s="1"/>
  <c r="E13"/>
  <c r="C13"/>
  <c r="C7" s="1"/>
  <c r="W7" i="164" l="1"/>
  <c r="W6" s="1"/>
  <c r="S7"/>
  <c r="S6" s="1"/>
  <c r="Q7"/>
  <c r="Q6" s="1"/>
  <c r="P225"/>
  <c r="N7"/>
  <c r="N6" s="1"/>
  <c r="L7"/>
  <c r="L6" s="1"/>
  <c r="E7" i="178"/>
  <c r="G225" i="164"/>
  <c r="D6"/>
  <c r="T225"/>
  <c r="O7"/>
  <c r="O6" s="1"/>
  <c r="V7"/>
  <c r="V6" s="1"/>
  <c r="T55"/>
  <c r="Y68"/>
  <c r="R7"/>
  <c r="R6" s="1"/>
  <c r="Y225"/>
  <c r="X7"/>
  <c r="Y8"/>
  <c r="H28"/>
  <c r="G7"/>
  <c r="F6"/>
  <c r="E225"/>
  <c r="E7"/>
  <c r="C6"/>
  <c r="J7" s="1"/>
  <c r="P8"/>
  <c r="T8"/>
  <c r="F52" i="166"/>
  <c r="F49"/>
  <c r="F44"/>
  <c r="F28"/>
  <c r="F25"/>
  <c r="F15"/>
  <c r="F12" s="1"/>
  <c r="F8" s="1"/>
  <c r="C59"/>
  <c r="C58"/>
  <c r="E172" i="137"/>
  <c r="C45" i="166"/>
  <c r="C43"/>
  <c r="E136" i="137"/>
  <c r="E171"/>
  <c r="E130"/>
  <c r="E129"/>
  <c r="E120"/>
  <c r="E119"/>
  <c r="E118"/>
  <c r="E85"/>
  <c r="E86"/>
  <c r="E87"/>
  <c r="E88"/>
  <c r="E89"/>
  <c r="E90"/>
  <c r="E91"/>
  <c r="E92"/>
  <c r="E93"/>
  <c r="E94"/>
  <c r="E95"/>
  <c r="E96"/>
  <c r="E84"/>
  <c r="F170"/>
  <c r="F166"/>
  <c r="F164"/>
  <c r="F161"/>
  <c r="F157"/>
  <c r="F147"/>
  <c r="F143"/>
  <c r="F138"/>
  <c r="F135"/>
  <c r="F132"/>
  <c r="F117"/>
  <c r="F114"/>
  <c r="F108"/>
  <c r="F104"/>
  <c r="F101"/>
  <c r="F98"/>
  <c r="F83"/>
  <c r="F80"/>
  <c r="F77"/>
  <c r="F75"/>
  <c r="F72"/>
  <c r="F69"/>
  <c r="F40"/>
  <c r="F31"/>
  <c r="F22"/>
  <c r="F18"/>
  <c r="F15"/>
  <c r="C13" i="166" s="1"/>
  <c r="F10" i="137"/>
  <c r="D170"/>
  <c r="C170"/>
  <c r="C169" s="1"/>
  <c r="D166"/>
  <c r="C166"/>
  <c r="E167"/>
  <c r="E168"/>
  <c r="D147"/>
  <c r="C147"/>
  <c r="D157"/>
  <c r="C157"/>
  <c r="D161"/>
  <c r="C161"/>
  <c r="E148"/>
  <c r="E149"/>
  <c r="E150"/>
  <c r="E151"/>
  <c r="E152"/>
  <c r="E153"/>
  <c r="E154"/>
  <c r="E155"/>
  <c r="E156"/>
  <c r="E158"/>
  <c r="E159"/>
  <c r="E160"/>
  <c r="E162"/>
  <c r="E163"/>
  <c r="D143"/>
  <c r="C143"/>
  <c r="E144"/>
  <c r="E145"/>
  <c r="D138"/>
  <c r="C138"/>
  <c r="E140"/>
  <c r="D132"/>
  <c r="C132"/>
  <c r="E133"/>
  <c r="E134"/>
  <c r="D122"/>
  <c r="E124"/>
  <c r="E125"/>
  <c r="D104"/>
  <c r="C104"/>
  <c r="D101"/>
  <c r="C101"/>
  <c r="D98"/>
  <c r="C98"/>
  <c r="D114"/>
  <c r="C114"/>
  <c r="D111"/>
  <c r="C111"/>
  <c r="D108"/>
  <c r="C108"/>
  <c r="E109"/>
  <c r="E110"/>
  <c r="E112"/>
  <c r="E113"/>
  <c r="E115"/>
  <c r="E116"/>
  <c r="E99"/>
  <c r="E100"/>
  <c r="E102"/>
  <c r="E103"/>
  <c r="E105"/>
  <c r="E106"/>
  <c r="D75"/>
  <c r="C75"/>
  <c r="D80"/>
  <c r="D77"/>
  <c r="C77"/>
  <c r="D72"/>
  <c r="C72"/>
  <c r="D10"/>
  <c r="D9" s="1"/>
  <c r="D8" s="1"/>
  <c r="D15"/>
  <c r="D18"/>
  <c r="D22"/>
  <c r="D31"/>
  <c r="E73"/>
  <c r="E74"/>
  <c r="E76"/>
  <c r="E78"/>
  <c r="E79"/>
  <c r="E81"/>
  <c r="E82"/>
  <c r="C31"/>
  <c r="C22"/>
  <c r="C10"/>
  <c r="C9" s="1"/>
  <c r="C8" s="1"/>
  <c r="C18"/>
  <c r="C15"/>
  <c r="E32"/>
  <c r="E33"/>
  <c r="E34"/>
  <c r="E35"/>
  <c r="E36"/>
  <c r="E37"/>
  <c r="E38"/>
  <c r="E39"/>
  <c r="T7" i="164" l="1"/>
  <c r="T6" s="1"/>
  <c r="Y55"/>
  <c r="X6"/>
  <c r="Y6" s="1"/>
  <c r="Y7"/>
  <c r="H143" i="137"/>
  <c r="E128"/>
  <c r="F127"/>
  <c r="C16" i="166"/>
  <c r="H22" i="137"/>
  <c r="H147"/>
  <c r="C18" i="166"/>
  <c r="C24"/>
  <c r="H77" i="137"/>
  <c r="C29" i="166"/>
  <c r="H101" i="137"/>
  <c r="C40" i="166"/>
  <c r="H157" i="137"/>
  <c r="H72"/>
  <c r="C22" i="166"/>
  <c r="C26"/>
  <c r="C32"/>
  <c r="H108" i="137"/>
  <c r="C17" i="166"/>
  <c r="H31" i="137"/>
  <c r="C23" i="166"/>
  <c r="H75" i="137"/>
  <c r="H98"/>
  <c r="C28" i="166"/>
  <c r="H111" i="137"/>
  <c r="C33" i="166"/>
  <c r="H166" i="137"/>
  <c r="H18"/>
  <c r="C14" i="166"/>
  <c r="C12" s="1"/>
  <c r="F68" i="137"/>
  <c r="H80"/>
  <c r="C25" i="166"/>
  <c r="H104" i="137"/>
  <c r="C30" i="166"/>
  <c r="H138" i="137"/>
  <c r="C41" i="166"/>
  <c r="H161" i="137"/>
  <c r="G6" i="164"/>
  <c r="H7"/>
  <c r="F11" i="166"/>
  <c r="F7" s="1"/>
  <c r="J10" i="164"/>
  <c r="J14"/>
  <c r="J18"/>
  <c r="J23"/>
  <c r="J27"/>
  <c r="J36"/>
  <c r="J38"/>
  <c r="J39"/>
  <c r="J41"/>
  <c r="J58"/>
  <c r="J63"/>
  <c r="J65"/>
  <c r="J67"/>
  <c r="J72"/>
  <c r="J74"/>
  <c r="J76"/>
  <c r="J79"/>
  <c r="J83"/>
  <c r="J89"/>
  <c r="J92"/>
  <c r="J99"/>
  <c r="J101"/>
  <c r="J105"/>
  <c r="J107"/>
  <c r="J111"/>
  <c r="J115"/>
  <c r="J126"/>
  <c r="J130"/>
  <c r="J132"/>
  <c r="J136"/>
  <c r="J140"/>
  <c r="J143"/>
  <c r="J13"/>
  <c r="J17"/>
  <c r="J21"/>
  <c r="J26"/>
  <c r="J43"/>
  <c r="J45"/>
  <c r="J47"/>
  <c r="J48"/>
  <c r="J49"/>
  <c r="J50"/>
  <c r="J51"/>
  <c r="J52"/>
  <c r="J53"/>
  <c r="J54"/>
  <c r="J57"/>
  <c r="J61"/>
  <c r="J82"/>
  <c r="J86"/>
  <c r="J88"/>
  <c r="J11"/>
  <c r="J16"/>
  <c r="J19"/>
  <c r="J33"/>
  <c r="J59"/>
  <c r="J66"/>
  <c r="J96"/>
  <c r="K100"/>
  <c r="J110"/>
  <c r="J114"/>
  <c r="J118"/>
  <c r="J121"/>
  <c r="J122"/>
  <c r="J123"/>
  <c r="J127"/>
  <c r="J128"/>
  <c r="J134"/>
  <c r="J138"/>
  <c r="J148"/>
  <c r="J152"/>
  <c r="J156"/>
  <c r="J160"/>
  <c r="J164"/>
  <c r="J25"/>
  <c r="J30"/>
  <c r="J64"/>
  <c r="J69"/>
  <c r="J70"/>
  <c r="J75"/>
  <c r="J77"/>
  <c r="J81"/>
  <c r="J84"/>
  <c r="J104"/>
  <c r="J109"/>
  <c r="J113"/>
  <c r="J117"/>
  <c r="J131"/>
  <c r="J137"/>
  <c r="J145"/>
  <c r="J149"/>
  <c r="J153"/>
  <c r="J157"/>
  <c r="J161"/>
  <c r="J165"/>
  <c r="J169"/>
  <c r="J12"/>
  <c r="J15"/>
  <c r="J20"/>
  <c r="J29"/>
  <c r="J32"/>
  <c r="J60"/>
  <c r="J73"/>
  <c r="J87"/>
  <c r="J91"/>
  <c r="J94"/>
  <c r="J98"/>
  <c r="J103"/>
  <c r="J108"/>
  <c r="J112"/>
  <c r="J116"/>
  <c r="J141"/>
  <c r="J142"/>
  <c r="J144"/>
  <c r="J146"/>
  <c r="J150"/>
  <c r="J154"/>
  <c r="J158"/>
  <c r="J162"/>
  <c r="J166"/>
  <c r="J170"/>
  <c r="J174"/>
  <c r="J24"/>
  <c r="J31"/>
  <c r="J34"/>
  <c r="J71"/>
  <c r="J78"/>
  <c r="J80"/>
  <c r="J85"/>
  <c r="J90"/>
  <c r="J97"/>
  <c r="J102"/>
  <c r="J106"/>
  <c r="J119"/>
  <c r="J124"/>
  <c r="J135"/>
  <c r="J139"/>
  <c r="J147"/>
  <c r="J151"/>
  <c r="J155"/>
  <c r="J159"/>
  <c r="J163"/>
  <c r="J167"/>
  <c r="J171"/>
  <c r="J175"/>
  <c r="J179"/>
  <c r="J183"/>
  <c r="J187"/>
  <c r="J168"/>
  <c r="J182"/>
  <c r="J184"/>
  <c r="J185"/>
  <c r="J195"/>
  <c r="J202"/>
  <c r="J220"/>
  <c r="J228"/>
  <c r="J234"/>
  <c r="J238"/>
  <c r="J244"/>
  <c r="J246"/>
  <c r="J253"/>
  <c r="J257"/>
  <c r="J263"/>
  <c r="J265"/>
  <c r="J269"/>
  <c r="J275"/>
  <c r="E6"/>
  <c r="J173"/>
  <c r="J178"/>
  <c r="J180"/>
  <c r="J181"/>
  <c r="J194"/>
  <c r="J201"/>
  <c r="J203"/>
  <c r="J205"/>
  <c r="J207"/>
  <c r="J209"/>
  <c r="J211"/>
  <c r="J213"/>
  <c r="J218"/>
  <c r="J219"/>
  <c r="J223"/>
  <c r="J224"/>
  <c r="J232"/>
  <c r="J233"/>
  <c r="J237"/>
  <c r="J243"/>
  <c r="J252"/>
  <c r="J256"/>
  <c r="J262"/>
  <c r="J268"/>
  <c r="J176"/>
  <c r="J177"/>
  <c r="J190"/>
  <c r="J192"/>
  <c r="J193"/>
  <c r="J200"/>
  <c r="J216"/>
  <c r="J222"/>
  <c r="J230"/>
  <c r="J231"/>
  <c r="J236"/>
  <c r="J240"/>
  <c r="J241"/>
  <c r="J242"/>
  <c r="J248"/>
  <c r="J249"/>
  <c r="J250"/>
  <c r="J251"/>
  <c r="J255"/>
  <c r="J259"/>
  <c r="J260"/>
  <c r="J261"/>
  <c r="J172"/>
  <c r="J186"/>
  <c r="J188"/>
  <c r="J189"/>
  <c r="J196"/>
  <c r="J197"/>
  <c r="J198"/>
  <c r="J199"/>
  <c r="J204"/>
  <c r="J206"/>
  <c r="J208"/>
  <c r="J210"/>
  <c r="J212"/>
  <c r="J214"/>
  <c r="J215"/>
  <c r="J221"/>
  <c r="J229"/>
  <c r="J235"/>
  <c r="J239"/>
  <c r="J254"/>
  <c r="J258"/>
  <c r="J270"/>
  <c r="J271"/>
  <c r="J272"/>
  <c r="J6"/>
  <c r="J93"/>
  <c r="J56"/>
  <c r="J129"/>
  <c r="J62"/>
  <c r="J191"/>
  <c r="J133"/>
  <c r="J245"/>
  <c r="J264"/>
  <c r="J35"/>
  <c r="J40"/>
  <c r="J9"/>
  <c r="J46"/>
  <c r="J217"/>
  <c r="J227"/>
  <c r="J267"/>
  <c r="J274"/>
  <c r="J95"/>
  <c r="J44"/>
  <c r="J37"/>
  <c r="J125"/>
  <c r="J22"/>
  <c r="J42"/>
  <c r="J247"/>
  <c r="J273"/>
  <c r="J266"/>
  <c r="J55"/>
  <c r="J8"/>
  <c r="J28"/>
  <c r="J68"/>
  <c r="J226"/>
  <c r="J225"/>
  <c r="H114" i="137"/>
  <c r="C34" i="166"/>
  <c r="F169" i="137"/>
  <c r="H170"/>
  <c r="H15"/>
  <c r="F9"/>
  <c r="C10" i="166"/>
  <c r="C9" s="1"/>
  <c r="C8" s="1"/>
  <c r="H10" i="137"/>
  <c r="C39" i="166"/>
  <c r="H132" i="137"/>
  <c r="C35" i="166"/>
  <c r="C36"/>
  <c r="H122" i="137"/>
  <c r="F14"/>
  <c r="E161"/>
  <c r="F21"/>
  <c r="D146"/>
  <c r="F71"/>
  <c r="F107"/>
  <c r="E143"/>
  <c r="C146"/>
  <c r="F146"/>
  <c r="E31"/>
  <c r="E166"/>
  <c r="E147"/>
  <c r="E157"/>
  <c r="E138"/>
  <c r="E132"/>
  <c r="E111"/>
  <c r="E98"/>
  <c r="E104"/>
  <c r="E108"/>
  <c r="E114"/>
  <c r="E101"/>
  <c r="E77"/>
  <c r="C14"/>
  <c r="E80"/>
  <c r="D14"/>
  <c r="D21"/>
  <c r="E75"/>
  <c r="E72"/>
  <c r="E23"/>
  <c r="E24"/>
  <c r="E25"/>
  <c r="E26"/>
  <c r="E27"/>
  <c r="E9"/>
  <c r="E10"/>
  <c r="E11"/>
  <c r="E12"/>
  <c r="E15"/>
  <c r="E16"/>
  <c r="E17"/>
  <c r="E18"/>
  <c r="E19"/>
  <c r="E20"/>
  <c r="E28"/>
  <c r="E29"/>
  <c r="E30"/>
  <c r="E8"/>
  <c r="A54" i="166"/>
  <c r="A276" i="164"/>
  <c r="C40" i="137"/>
  <c r="H40" s="1"/>
  <c r="C69"/>
  <c r="C68" s="1"/>
  <c r="C83"/>
  <c r="H83" s="1"/>
  <c r="C117"/>
  <c r="C107" s="1"/>
  <c r="C97" s="1"/>
  <c r="C135"/>
  <c r="C127" s="1"/>
  <c r="H127" s="1"/>
  <c r="C164"/>
  <c r="H164" s="1"/>
  <c r="D40"/>
  <c r="D69"/>
  <c r="D68" s="1"/>
  <c r="D83"/>
  <c r="D117"/>
  <c r="D135"/>
  <c r="D127" s="1"/>
  <c r="D164"/>
  <c r="D169"/>
  <c r="D141" s="1"/>
  <c r="A59" i="166"/>
  <c r="A58"/>
  <c r="A62"/>
  <c r="A61"/>
  <c r="A56"/>
  <c r="A277" i="164"/>
  <c r="C280"/>
  <c r="C279"/>
  <c r="A283"/>
  <c r="A282"/>
  <c r="A280"/>
  <c r="A279"/>
  <c r="E165" i="137"/>
  <c r="E123"/>
  <c r="E121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137"/>
  <c r="C37" i="166" l="1"/>
  <c r="H68" i="137"/>
  <c r="H146"/>
  <c r="C31" i="166"/>
  <c r="C27" s="1"/>
  <c r="C71" i="137"/>
  <c r="H71" s="1"/>
  <c r="H117"/>
  <c r="H135"/>
  <c r="H69"/>
  <c r="C21" i="166"/>
  <c r="C15"/>
  <c r="C11" s="1"/>
  <c r="K11" i="164"/>
  <c r="K15"/>
  <c r="K19"/>
  <c r="K24"/>
  <c r="K30"/>
  <c r="K32"/>
  <c r="K34"/>
  <c r="K59"/>
  <c r="K70"/>
  <c r="K77"/>
  <c r="K80"/>
  <c r="K84"/>
  <c r="K87"/>
  <c r="K91"/>
  <c r="K98"/>
  <c r="K104"/>
  <c r="K110"/>
  <c r="K114"/>
  <c r="K122"/>
  <c r="K127"/>
  <c r="K135"/>
  <c r="K139"/>
  <c r="K144"/>
  <c r="K10"/>
  <c r="K14"/>
  <c r="K18"/>
  <c r="K23"/>
  <c r="K27"/>
  <c r="K36"/>
  <c r="K38"/>
  <c r="K39"/>
  <c r="K41"/>
  <c r="K58"/>
  <c r="K63"/>
  <c r="K65"/>
  <c r="K67"/>
  <c r="K72"/>
  <c r="K74"/>
  <c r="K76"/>
  <c r="K79"/>
  <c r="K83"/>
  <c r="K89"/>
  <c r="K92"/>
  <c r="K25"/>
  <c r="K43"/>
  <c r="K64"/>
  <c r="K75"/>
  <c r="K81"/>
  <c r="K109"/>
  <c r="K113"/>
  <c r="K117"/>
  <c r="K131"/>
  <c r="K136"/>
  <c r="K137"/>
  <c r="K140"/>
  <c r="K143"/>
  <c r="K145"/>
  <c r="K149"/>
  <c r="K153"/>
  <c r="K157"/>
  <c r="K161"/>
  <c r="K165"/>
  <c r="K12"/>
  <c r="K20"/>
  <c r="K26"/>
  <c r="K48"/>
  <c r="K52"/>
  <c r="K60"/>
  <c r="K73"/>
  <c r="K82"/>
  <c r="K94"/>
  <c r="K103"/>
  <c r="K107"/>
  <c r="K108"/>
  <c r="K111"/>
  <c r="K112"/>
  <c r="K115"/>
  <c r="K116"/>
  <c r="K125"/>
  <c r="K142"/>
  <c r="K146"/>
  <c r="K150"/>
  <c r="K154"/>
  <c r="K158"/>
  <c r="K162"/>
  <c r="K166"/>
  <c r="K170"/>
  <c r="K13"/>
  <c r="K21"/>
  <c r="K47"/>
  <c r="K51"/>
  <c r="K88"/>
  <c r="K97"/>
  <c r="K101"/>
  <c r="K102"/>
  <c r="K105"/>
  <c r="K106"/>
  <c r="K119"/>
  <c r="K147"/>
  <c r="K151"/>
  <c r="K155"/>
  <c r="K159"/>
  <c r="K163"/>
  <c r="K167"/>
  <c r="K171"/>
  <c r="K123"/>
  <c r="K128"/>
  <c r="K134"/>
  <c r="K138"/>
  <c r="K148"/>
  <c r="K152"/>
  <c r="K156"/>
  <c r="K160"/>
  <c r="K164"/>
  <c r="K168"/>
  <c r="K172"/>
  <c r="K176"/>
  <c r="K180"/>
  <c r="K184"/>
  <c r="K188"/>
  <c r="K181"/>
  <c r="K194"/>
  <c r="K201"/>
  <c r="K203"/>
  <c r="K205"/>
  <c r="K207"/>
  <c r="K209"/>
  <c r="K211"/>
  <c r="K213"/>
  <c r="K219"/>
  <c r="K224"/>
  <c r="K233"/>
  <c r="K237"/>
  <c r="K243"/>
  <c r="K252"/>
  <c r="K256"/>
  <c r="K262"/>
  <c r="K268"/>
  <c r="K177"/>
  <c r="K187"/>
  <c r="K190"/>
  <c r="K193"/>
  <c r="K200"/>
  <c r="K216"/>
  <c r="K222"/>
  <c r="K231"/>
  <c r="K236"/>
  <c r="K240"/>
  <c r="K242"/>
  <c r="K249"/>
  <c r="K251"/>
  <c r="K255"/>
  <c r="K259"/>
  <c r="K261"/>
  <c r="K183"/>
  <c r="K186"/>
  <c r="K189"/>
  <c r="K197"/>
  <c r="K199"/>
  <c r="K204"/>
  <c r="K206"/>
  <c r="K208"/>
  <c r="K210"/>
  <c r="K212"/>
  <c r="K215"/>
  <c r="K221"/>
  <c r="K229"/>
  <c r="K235"/>
  <c r="K239"/>
  <c r="K254"/>
  <c r="K258"/>
  <c r="K270"/>
  <c r="K272"/>
  <c r="K6"/>
  <c r="K169"/>
  <c r="K179"/>
  <c r="K182"/>
  <c r="K185"/>
  <c r="K195"/>
  <c r="K202"/>
  <c r="K220"/>
  <c r="K228"/>
  <c r="K234"/>
  <c r="K238"/>
  <c r="K244"/>
  <c r="K246"/>
  <c r="K253"/>
  <c r="K257"/>
  <c r="K263"/>
  <c r="K265"/>
  <c r="K269"/>
  <c r="K275"/>
  <c r="K267"/>
  <c r="K198"/>
  <c r="K232"/>
  <c r="K214"/>
  <c r="K245"/>
  <c r="K223"/>
  <c r="K264"/>
  <c r="K54"/>
  <c r="K99"/>
  <c r="K66"/>
  <c r="K16"/>
  <c r="K86"/>
  <c r="K31"/>
  <c r="K62"/>
  <c r="K42"/>
  <c r="K274"/>
  <c r="K230"/>
  <c r="K173"/>
  <c r="K271"/>
  <c r="K218"/>
  <c r="K78"/>
  <c r="K49"/>
  <c r="K118"/>
  <c r="K37"/>
  <c r="K17"/>
  <c r="K130"/>
  <c r="K71"/>
  <c r="K90"/>
  <c r="K241"/>
  <c r="K174"/>
  <c r="K250"/>
  <c r="K192"/>
  <c r="K196"/>
  <c r="K124"/>
  <c r="K50"/>
  <c r="K132"/>
  <c r="K85"/>
  <c r="K9"/>
  <c r="K40"/>
  <c r="K121"/>
  <c r="K29"/>
  <c r="K69"/>
  <c r="K35"/>
  <c r="K260"/>
  <c r="K175"/>
  <c r="K178"/>
  <c r="K126"/>
  <c r="K53"/>
  <c r="K96"/>
  <c r="K45"/>
  <c r="K129"/>
  <c r="K57"/>
  <c r="K61"/>
  <c r="K22"/>
  <c r="K33"/>
  <c r="K46"/>
  <c r="K191"/>
  <c r="K141"/>
  <c r="K56"/>
  <c r="K133"/>
  <c r="K217"/>
  <c r="K95"/>
  <c r="K248"/>
  <c r="K44"/>
  <c r="K227"/>
  <c r="K93"/>
  <c r="K266"/>
  <c r="K68"/>
  <c r="K8"/>
  <c r="K28"/>
  <c r="K55"/>
  <c r="K247"/>
  <c r="K226"/>
  <c r="K273"/>
  <c r="K7"/>
  <c r="K225"/>
  <c r="H6"/>
  <c r="I7" s="1"/>
  <c r="H14" i="137"/>
  <c r="F141"/>
  <c r="C50" i="166"/>
  <c r="C42" s="1"/>
  <c r="H169" i="137"/>
  <c r="F8"/>
  <c r="H8" s="1"/>
  <c r="H9"/>
  <c r="F97"/>
  <c r="H97" s="1"/>
  <c r="H107"/>
  <c r="F13"/>
  <c r="C141"/>
  <c r="E14"/>
  <c r="D13"/>
  <c r="D107"/>
  <c r="D97" s="1"/>
  <c r="D71"/>
  <c r="E135"/>
  <c r="E83"/>
  <c r="E117"/>
  <c r="E122"/>
  <c r="E164"/>
  <c r="E40"/>
  <c r="D7" l="1"/>
  <c r="D6" s="1"/>
  <c r="H141"/>
  <c r="I13" i="164"/>
  <c r="I17"/>
  <c r="I21"/>
  <c r="I26"/>
  <c r="I45"/>
  <c r="I47"/>
  <c r="I48"/>
  <c r="I49"/>
  <c r="I50"/>
  <c r="I51"/>
  <c r="I52"/>
  <c r="I53"/>
  <c r="I54"/>
  <c r="I57"/>
  <c r="I61"/>
  <c r="I82"/>
  <c r="I86"/>
  <c r="I88"/>
  <c r="I94"/>
  <c r="I96"/>
  <c r="J100"/>
  <c r="I102"/>
  <c r="I106"/>
  <c r="I108"/>
  <c r="I112"/>
  <c r="I116"/>
  <c r="I118"/>
  <c r="I120"/>
  <c r="I124"/>
  <c r="I137"/>
  <c r="I142"/>
  <c r="I12"/>
  <c r="I16"/>
  <c r="I20"/>
  <c r="I25"/>
  <c r="I60"/>
  <c r="I64"/>
  <c r="I66"/>
  <c r="I71"/>
  <c r="I73"/>
  <c r="I75"/>
  <c r="I78"/>
  <c r="I81"/>
  <c r="I85"/>
  <c r="I10"/>
  <c r="I18"/>
  <c r="I24"/>
  <c r="I31"/>
  <c r="I34"/>
  <c r="I36"/>
  <c r="I58"/>
  <c r="I67"/>
  <c r="I80"/>
  <c r="I90"/>
  <c r="I92"/>
  <c r="I97"/>
  <c r="I99"/>
  <c r="I119"/>
  <c r="I132"/>
  <c r="I135"/>
  <c r="I139"/>
  <c r="I147"/>
  <c r="I151"/>
  <c r="I155"/>
  <c r="I159"/>
  <c r="I163"/>
  <c r="I167"/>
  <c r="I11"/>
  <c r="I19"/>
  <c r="I27"/>
  <c r="I33"/>
  <c r="I35"/>
  <c r="I39"/>
  <c r="I59"/>
  <c r="I65"/>
  <c r="I76"/>
  <c r="I83"/>
  <c r="I110"/>
  <c r="I114"/>
  <c r="I122"/>
  <c r="I123"/>
  <c r="I127"/>
  <c r="I128"/>
  <c r="I134"/>
  <c r="I136"/>
  <c r="I138"/>
  <c r="I140"/>
  <c r="I143"/>
  <c r="I148"/>
  <c r="I152"/>
  <c r="I156"/>
  <c r="I160"/>
  <c r="I164"/>
  <c r="I168"/>
  <c r="I14"/>
  <c r="I22"/>
  <c r="I30"/>
  <c r="I38"/>
  <c r="I62"/>
  <c r="I63"/>
  <c r="I69"/>
  <c r="I70"/>
  <c r="I74"/>
  <c r="I77"/>
  <c r="I84"/>
  <c r="I89"/>
  <c r="I104"/>
  <c r="I107"/>
  <c r="I109"/>
  <c r="I111"/>
  <c r="I113"/>
  <c r="I115"/>
  <c r="I117"/>
  <c r="I125"/>
  <c r="I131"/>
  <c r="I145"/>
  <c r="I149"/>
  <c r="I153"/>
  <c r="I157"/>
  <c r="I161"/>
  <c r="I165"/>
  <c r="I169"/>
  <c r="I173"/>
  <c r="I15"/>
  <c r="I23"/>
  <c r="I29"/>
  <c r="I32"/>
  <c r="I41"/>
  <c r="I72"/>
  <c r="I79"/>
  <c r="I87"/>
  <c r="I91"/>
  <c r="I98"/>
  <c r="I101"/>
  <c r="I103"/>
  <c r="I105"/>
  <c r="I126"/>
  <c r="I130"/>
  <c r="I133"/>
  <c r="I144"/>
  <c r="I146"/>
  <c r="I150"/>
  <c r="I154"/>
  <c r="I158"/>
  <c r="I162"/>
  <c r="I166"/>
  <c r="I170"/>
  <c r="I174"/>
  <c r="I178"/>
  <c r="I182"/>
  <c r="I186"/>
  <c r="I190"/>
  <c r="I172"/>
  <c r="I179"/>
  <c r="I188"/>
  <c r="I189"/>
  <c r="I197"/>
  <c r="I199"/>
  <c r="I204"/>
  <c r="I206"/>
  <c r="I208"/>
  <c r="I210"/>
  <c r="I212"/>
  <c r="I215"/>
  <c r="I221"/>
  <c r="I229"/>
  <c r="I235"/>
  <c r="I239"/>
  <c r="I254"/>
  <c r="I258"/>
  <c r="I270"/>
  <c r="I271"/>
  <c r="I272"/>
  <c r="I273"/>
  <c r="I6"/>
  <c r="I175"/>
  <c r="I184"/>
  <c r="I185"/>
  <c r="I195"/>
  <c r="I202"/>
  <c r="I220"/>
  <c r="I228"/>
  <c r="I234"/>
  <c r="I238"/>
  <c r="I244"/>
  <c r="I245"/>
  <c r="I246"/>
  <c r="I253"/>
  <c r="I257"/>
  <c r="I263"/>
  <c r="I264"/>
  <c r="I265"/>
  <c r="I266"/>
  <c r="I269"/>
  <c r="I274"/>
  <c r="I275"/>
  <c r="I180"/>
  <c r="I181"/>
  <c r="I187"/>
  <c r="I194"/>
  <c r="I201"/>
  <c r="I203"/>
  <c r="I205"/>
  <c r="I207"/>
  <c r="I209"/>
  <c r="I211"/>
  <c r="I213"/>
  <c r="I219"/>
  <c r="I224"/>
  <c r="I233"/>
  <c r="I237"/>
  <c r="I243"/>
  <c r="I247"/>
  <c r="I252"/>
  <c r="I256"/>
  <c r="I262"/>
  <c r="I267"/>
  <c r="I268"/>
  <c r="I171"/>
  <c r="I176"/>
  <c r="I177"/>
  <c r="I183"/>
  <c r="I192"/>
  <c r="I193"/>
  <c r="I200"/>
  <c r="I216"/>
  <c r="I222"/>
  <c r="I230"/>
  <c r="I231"/>
  <c r="I236"/>
  <c r="I240"/>
  <c r="I241"/>
  <c r="I242"/>
  <c r="I248"/>
  <c r="I249"/>
  <c r="I250"/>
  <c r="I251"/>
  <c r="I255"/>
  <c r="I259"/>
  <c r="I260"/>
  <c r="I261"/>
  <c r="I191"/>
  <c r="I227"/>
  <c r="I8"/>
  <c r="I37"/>
  <c r="I129"/>
  <c r="I214"/>
  <c r="I218"/>
  <c r="I141"/>
  <c r="I9"/>
  <c r="I56"/>
  <c r="I196"/>
  <c r="I232"/>
  <c r="I121"/>
  <c r="I40"/>
  <c r="I44"/>
  <c r="I223"/>
  <c r="I198"/>
  <c r="I93"/>
  <c r="I46"/>
  <c r="I95"/>
  <c r="I226"/>
  <c r="I68"/>
  <c r="I43"/>
  <c r="I217"/>
  <c r="I42"/>
  <c r="I225"/>
  <c r="I55"/>
  <c r="I28"/>
  <c r="F7" i="137"/>
  <c r="E97"/>
  <c r="E71"/>
  <c r="E141"/>
  <c r="E107"/>
  <c r="E22" l="1"/>
  <c r="C21"/>
  <c r="H21" s="1"/>
  <c r="F43" i="166" l="1"/>
  <c r="F38" s="1"/>
  <c r="F37" s="1"/>
  <c r="F6" s="1"/>
  <c r="E21" i="137"/>
  <c r="C13"/>
  <c r="C7" s="1"/>
  <c r="H13" l="1"/>
  <c r="E13"/>
  <c r="C7" i="166"/>
  <c r="C6" s="1"/>
  <c r="C6" i="137" l="1"/>
  <c r="H7"/>
  <c r="E7"/>
  <c r="E6" l="1"/>
  <c r="C175"/>
  <c r="F6"/>
  <c r="G135" l="1"/>
  <c r="G126"/>
  <c r="H6"/>
  <c r="G156"/>
  <c r="G163"/>
  <c r="G127"/>
  <c r="G62"/>
  <c r="G158"/>
  <c r="G79"/>
  <c r="G44"/>
  <c r="G33"/>
  <c r="G172"/>
  <c r="G18"/>
  <c r="G63"/>
  <c r="G54"/>
  <c r="G81"/>
  <c r="G141"/>
  <c r="G45"/>
  <c r="G72"/>
  <c r="G42"/>
  <c r="G120"/>
  <c r="G170"/>
  <c r="G6"/>
  <c r="G119"/>
  <c r="G61"/>
  <c r="G107"/>
  <c r="G46"/>
  <c r="G142"/>
  <c r="G166"/>
  <c r="G104"/>
  <c r="G14"/>
  <c r="G130"/>
  <c r="G114"/>
  <c r="G40"/>
  <c r="G112"/>
  <c r="G68"/>
  <c r="G65"/>
  <c r="G110"/>
  <c r="G162"/>
  <c r="G165"/>
  <c r="G31"/>
  <c r="G148"/>
  <c r="G140"/>
  <c r="G144"/>
  <c r="G168"/>
  <c r="G102"/>
  <c r="G56"/>
  <c r="G17"/>
  <c r="G67"/>
  <c r="G167"/>
  <c r="G108"/>
  <c r="G71"/>
  <c r="G98"/>
  <c r="G116"/>
  <c r="G28"/>
  <c r="G85"/>
  <c r="G131"/>
  <c r="G57"/>
  <c r="G20"/>
  <c r="G53"/>
  <c r="G10"/>
  <c r="G173"/>
  <c r="G16"/>
  <c r="G152"/>
  <c r="G8"/>
  <c r="G139"/>
  <c r="G50"/>
  <c r="G124"/>
  <c r="G58"/>
  <c r="G80"/>
  <c r="G34"/>
  <c r="G30"/>
  <c r="G11"/>
  <c r="G155"/>
  <c r="G19"/>
  <c r="G133"/>
  <c r="G134"/>
  <c r="G128"/>
  <c r="G23"/>
  <c r="G36"/>
  <c r="G106"/>
  <c r="G87"/>
  <c r="G147"/>
  <c r="G138"/>
  <c r="G51"/>
  <c r="G15"/>
  <c r="G96"/>
  <c r="G151"/>
  <c r="G39"/>
  <c r="G7"/>
  <c r="G59"/>
  <c r="G77"/>
  <c r="G150"/>
  <c r="G82"/>
  <c r="G22"/>
  <c r="G49"/>
  <c r="G78"/>
  <c r="G70"/>
  <c r="G12"/>
  <c r="G161"/>
  <c r="G64"/>
  <c r="G145"/>
  <c r="G153"/>
  <c r="G84"/>
  <c r="G75"/>
  <c r="G132"/>
  <c r="G111"/>
  <c r="G35"/>
  <c r="G125"/>
  <c r="G97"/>
  <c r="G92"/>
  <c r="G69"/>
  <c r="G66"/>
  <c r="G60"/>
  <c r="G164"/>
  <c r="G95"/>
  <c r="G21"/>
  <c r="G123"/>
  <c r="G115"/>
  <c r="G26"/>
  <c r="G157"/>
  <c r="G100"/>
  <c r="G88"/>
  <c r="G159"/>
  <c r="G93"/>
  <c r="G160"/>
  <c r="G101"/>
  <c r="G118"/>
  <c r="G117"/>
  <c r="G137"/>
  <c r="G32"/>
  <c r="G24"/>
  <c r="G43"/>
  <c r="G149"/>
  <c r="G91"/>
  <c r="G37"/>
  <c r="G169"/>
  <c r="G129"/>
  <c r="G143"/>
  <c r="G94"/>
  <c r="G122"/>
  <c r="G154"/>
  <c r="G99"/>
  <c r="G38"/>
  <c r="G83"/>
  <c r="G55"/>
  <c r="G9"/>
  <c r="G73"/>
  <c r="G29"/>
  <c r="G27"/>
  <c r="G74"/>
  <c r="G52"/>
  <c r="G89"/>
  <c r="G146"/>
  <c r="G25"/>
  <c r="G121"/>
  <c r="G13"/>
  <c r="G41"/>
  <c r="G48"/>
  <c r="G171"/>
  <c r="G103"/>
  <c r="G136"/>
  <c r="G86"/>
  <c r="G47"/>
  <c r="G76"/>
  <c r="G105"/>
  <c r="G109"/>
  <c r="G90"/>
  <c r="G113"/>
  <c r="D10" i="178"/>
  <c r="D9" s="1"/>
  <c r="D8" s="1"/>
  <c r="D7" s="1"/>
  <c r="P91" i="164"/>
  <c r="P90" l="1"/>
  <c r="P68" l="1"/>
  <c r="P55" l="1"/>
  <c r="P7" l="1"/>
  <c r="P6" l="1"/>
</calcChain>
</file>

<file path=xl/sharedStrings.xml><?xml version="1.0" encoding="utf-8"?>
<sst xmlns="http://schemas.openxmlformats.org/spreadsheetml/2006/main" count="1373" uniqueCount="966">
  <si>
    <t>5.2.1.1</t>
  </si>
  <si>
    <t xml:space="preserve">PREVISÃO INICIAL DA RECEITA  </t>
  </si>
  <si>
    <t>5.2.1.1.1</t>
  </si>
  <si>
    <t>5.2.1.1.1.03</t>
  </si>
  <si>
    <t xml:space="preserve">COTA PARTE </t>
  </si>
  <si>
    <t>5.2.1.1.1.03.01</t>
  </si>
  <si>
    <t>5.2.1.1.1.03.02</t>
  </si>
  <si>
    <t>5.2.1.1.1.03.03</t>
  </si>
  <si>
    <t>5.2.1.1.1.03.04</t>
  </si>
  <si>
    <t>5.2.1.1.1.03.05</t>
  </si>
  <si>
    <t>5.2.1.1.1.03.06</t>
  </si>
  <si>
    <t>5.2.1.1.1.03.07</t>
  </si>
  <si>
    <t>5.2.1.1.1.03.08</t>
  </si>
  <si>
    <t>5.2.1.1.1.03.09</t>
  </si>
  <si>
    <t>5.2.1.1.1.03.10</t>
  </si>
  <si>
    <t>5.2.1.1.1.03.11</t>
  </si>
  <si>
    <t>5.2.1.1.1.03.12</t>
  </si>
  <si>
    <t>5.2.1.1.1.03.13</t>
  </si>
  <si>
    <t>5.2.1.1.1.03.14</t>
  </si>
  <si>
    <t>5.2.1.1.1.03.15</t>
  </si>
  <si>
    <t>5.2.1.1.1.03.16</t>
  </si>
  <si>
    <t>5.2.1.1.1.03.17</t>
  </si>
  <si>
    <t>5.2.1.1.1.03.18</t>
  </si>
  <si>
    <t>5.2.1.1.1.03.19</t>
  </si>
  <si>
    <t>5.2.1.1.1.03.20</t>
  </si>
  <si>
    <t>5.2.1.1.1.03.21</t>
  </si>
  <si>
    <t>5.2.1.1.1.03.22</t>
  </si>
  <si>
    <t>5.2.1.1.1.03.23</t>
  </si>
  <si>
    <t>5.2.1.1.1.03.24</t>
  </si>
  <si>
    <t>5.2.1.1.1.03.25</t>
  </si>
  <si>
    <t>5.2.1.1.1.03.26</t>
  </si>
  <si>
    <t>5.2.1.1.1.03.27</t>
  </si>
  <si>
    <t>5.2.1.1.1.04</t>
  </si>
  <si>
    <t>RECEITA PATRIMONIAL</t>
  </si>
  <si>
    <t>5.2.1.1.1.04.01</t>
  </si>
  <si>
    <t xml:space="preserve">RECEITAS IMOBILIÁRIAS </t>
  </si>
  <si>
    <t>5.2.1.1.1.04.01.01</t>
  </si>
  <si>
    <t xml:space="preserve">Aluguéis </t>
  </si>
  <si>
    <t>5.2.1.1.1.05</t>
  </si>
  <si>
    <t>RECEITA DE SERVICOS</t>
  </si>
  <si>
    <t>5.2.1.1.1.05.07</t>
  </si>
  <si>
    <t>RECEITAS DIVERSAS DE SERVIÇOS</t>
  </si>
  <si>
    <t>5.2.1.1.1.05.07.01</t>
  </si>
  <si>
    <t>5.2.1.1.1.05.07.02</t>
  </si>
  <si>
    <t xml:space="preserve">Livros </t>
  </si>
  <si>
    <t>5.2.1.1.1.05.07.03</t>
  </si>
  <si>
    <t xml:space="preserve">Publicações Diversas </t>
  </si>
  <si>
    <t>5.2.1.1.1.05.07.04</t>
  </si>
  <si>
    <t xml:space="preserve">Botons </t>
  </si>
  <si>
    <t>5.2.1.1.1.05.07.05</t>
  </si>
  <si>
    <t xml:space="preserve">Apostilas </t>
  </si>
  <si>
    <t>5.2.1.1.1.05.07.06</t>
  </si>
  <si>
    <t xml:space="preserve">Publicidade </t>
  </si>
  <si>
    <t>5.2.1.1.1.05.07.07</t>
  </si>
  <si>
    <t xml:space="preserve">Receita de Ônus de Sucumbência </t>
  </si>
  <si>
    <t>5.2.1.1.1.05.07.08</t>
  </si>
  <si>
    <t xml:space="preserve">Custas Processuais </t>
  </si>
  <si>
    <t>5.2.1.1.1.05.07.09</t>
  </si>
  <si>
    <t xml:space="preserve">Direitos Autorais </t>
  </si>
  <si>
    <t>5.2.1.1.1.05.07.10</t>
  </si>
  <si>
    <t xml:space="preserve">Inscrições </t>
  </si>
  <si>
    <t>5.2.1.1.1.05.07.11</t>
  </si>
  <si>
    <t xml:space="preserve">Recuperação Com Custos de Cobrança </t>
  </si>
  <si>
    <t>5.2.1.1.1.05.07.12</t>
  </si>
  <si>
    <t xml:space="preserve">Recuperação de Despesas Postais </t>
  </si>
  <si>
    <t>5.2.1.1.1.05.07.13</t>
  </si>
  <si>
    <t xml:space="preserve">Fotocópias </t>
  </si>
  <si>
    <t>5.2.1.1.1.06</t>
  </si>
  <si>
    <t xml:space="preserve">FINANCEIRAS </t>
  </si>
  <si>
    <t>5.2.1.1.1.06.05</t>
  </si>
  <si>
    <t xml:space="preserve">ATUALIZAÇÃO MONETÁRIA </t>
  </si>
  <si>
    <t>5.2.1.1.1.06.05.07</t>
  </si>
  <si>
    <t>5.2.1.1.1.06.05.07.001</t>
  </si>
  <si>
    <t>5.2.1.1.1.06.05.07.002</t>
  </si>
  <si>
    <t>Títulos do Tesouro Nacional</t>
  </si>
  <si>
    <t>5.2.1.1.1.06.05.07.003</t>
  </si>
  <si>
    <t>5.2.1.1.1.06.05.07.004</t>
  </si>
  <si>
    <t>5.2.1.1.1.07</t>
  </si>
  <si>
    <t>5.2.1.1.1.07.01</t>
  </si>
  <si>
    <t>5.2.1.1.1.08</t>
  </si>
  <si>
    <t>OUTRAS RECEITAS CORRENTES</t>
  </si>
  <si>
    <t>5.2.1.1.1.08.01</t>
  </si>
  <si>
    <t>DÍVIDA ATIVA</t>
  </si>
  <si>
    <t>5.2.1.1.1.08.01.02</t>
  </si>
  <si>
    <t>5.2.1.1.1.08.03</t>
  </si>
  <si>
    <t xml:space="preserve">INDENIZAÇÕES E RESTITUIÇÕES </t>
  </si>
  <si>
    <t>5.2.1.1.1.08.03.01</t>
  </si>
  <si>
    <t xml:space="preserve">Indenizações </t>
  </si>
  <si>
    <t>5.2.1.1.1.08.03.02</t>
  </si>
  <si>
    <t xml:space="preserve">Restituições </t>
  </si>
  <si>
    <t>5.2.1.1.2</t>
  </si>
  <si>
    <t>5.2.1.1.2.01</t>
  </si>
  <si>
    <t>5.2.1.1.2.01.01</t>
  </si>
  <si>
    <t xml:space="preserve">EMPRESTIMOS TOMADOS </t>
  </si>
  <si>
    <t>5.2.1.1.2.02</t>
  </si>
  <si>
    <t>ALIENACAO DE BENS</t>
  </si>
  <si>
    <t>5.2.1.1.2.02.01</t>
  </si>
  <si>
    <t xml:space="preserve">ALIENAÇÕES DE BENS MÓVEIS </t>
  </si>
  <si>
    <t>5.2.1.1.2.02.02</t>
  </si>
  <si>
    <t xml:space="preserve">ALIENAÇÕES DE BENS IMÓVEIS </t>
  </si>
  <si>
    <t>5.2.1.1.2.02.03</t>
  </si>
  <si>
    <t xml:space="preserve">ALIENAÇÕES DE TÍTULOS E AÇÕES </t>
  </si>
  <si>
    <t>5.2.1.1.2.03</t>
  </si>
  <si>
    <t>5.2.1.1.2.03.01</t>
  </si>
  <si>
    <t>5.2.1.1.2.04</t>
  </si>
  <si>
    <t>TRANSFERÊNCIAS DE CAPITAL</t>
  </si>
  <si>
    <t>5.2.1.1.2.04.01</t>
  </si>
  <si>
    <t>TRANSFERÊNCIAS</t>
  </si>
  <si>
    <t>5.2.1.1.2.04.01.01</t>
  </si>
  <si>
    <t>5.2.1.1.2.05</t>
  </si>
  <si>
    <t>OUTRAS RECEITAS DE CAPITAL</t>
  </si>
  <si>
    <t>5.2.2.1</t>
  </si>
  <si>
    <t>DOTAÇÃO ORÇAMENTÁRIA</t>
  </si>
  <si>
    <t>5.2.2.1.1</t>
  </si>
  <si>
    <t>5.2.2.1.1.01</t>
  </si>
  <si>
    <t>PESSOAL E ENCARGOS SOCIAIS</t>
  </si>
  <si>
    <t>5.2.2.1.1.01.01</t>
  </si>
  <si>
    <t>REMUNERAÇÃO PESSOAL</t>
  </si>
  <si>
    <t>5.2.2.1.1.01.01.01</t>
  </si>
  <si>
    <t>5.2.2.1.1.01.01.02</t>
  </si>
  <si>
    <t>5.2.2.1.1.01.01.03</t>
  </si>
  <si>
    <t>5.2.2.1.1.01.01.04</t>
  </si>
  <si>
    <t>5.2.2.1.1.01.01.05</t>
  </si>
  <si>
    <t>5.2.2.1.1.01.01.06</t>
  </si>
  <si>
    <t>5.2.2.1.1.01.01.07</t>
  </si>
  <si>
    <t>5.2.2.1.1.01.01.08</t>
  </si>
  <si>
    <t>5.2.2.1.1.01.01.09</t>
  </si>
  <si>
    <t>5.2.2.1.1.01.01.10</t>
  </si>
  <si>
    <t>5.2.2.1.1.01.01.11</t>
  </si>
  <si>
    <t>5.2.2.1.1.01.01.12</t>
  </si>
  <si>
    <t>5.2.2.1.1.01.02</t>
  </si>
  <si>
    <t>ENCARGOS PATRONAIS</t>
  </si>
  <si>
    <t>5.2.2.1.1.01.02.01</t>
  </si>
  <si>
    <t>5.2.2.1.1.01.02.03</t>
  </si>
  <si>
    <t>5.2.2.1.1.01.02.04</t>
  </si>
  <si>
    <t>5.2.2.1.1.04</t>
  </si>
  <si>
    <t>OUTRAS DESPESAS CORRENTES</t>
  </si>
  <si>
    <t>5.2.2.1.1.04.01</t>
  </si>
  <si>
    <t>BENEFÍCIOS A PESSOAL</t>
  </si>
  <si>
    <t>5.2.2.1.1.04.01.01</t>
  </si>
  <si>
    <t>5.2.2.1.1.04.01.02</t>
  </si>
  <si>
    <t>5.2.2.1.1.04.01.03</t>
  </si>
  <si>
    <t>5.2.2.1.1.04.01.04</t>
  </si>
  <si>
    <t>5.2.2.1.1.04.01.05</t>
  </si>
  <si>
    <t>5.2.2.1.1.04.02</t>
  </si>
  <si>
    <t>BENEFÍCIOS ASSISTENCIAIS</t>
  </si>
  <si>
    <t>5.2.2.1.1.04.02.01</t>
  </si>
  <si>
    <t>5.2.2.1.1.04.02.02</t>
  </si>
  <si>
    <t>5.2.2.1.1.04.02.04</t>
  </si>
  <si>
    <t>5.2.2.1.1.04.02.05</t>
  </si>
  <si>
    <t>5.2.2.1.1.04.03</t>
  </si>
  <si>
    <t xml:space="preserve">USO DE BENS E SERVIÇOS </t>
  </si>
  <si>
    <t>5.2.2.1.1.04.03.01</t>
  </si>
  <si>
    <t>MATERIAL DE CONSUMO</t>
  </si>
  <si>
    <t>5.2.2.1.1.04.03.01.001</t>
  </si>
  <si>
    <t>5.2.2.1.1.04.03.01.002</t>
  </si>
  <si>
    <t>5.2.2.1.1.04.03.01.004</t>
  </si>
  <si>
    <t>5.2.2.1.1.04.03.01.008</t>
  </si>
  <si>
    <t>5.2.2.1.1.04.03.01.011</t>
  </si>
  <si>
    <t>5.2.2.1.1.04.03.01.012</t>
  </si>
  <si>
    <t>5.2.2.1.1.04.03.01.015</t>
  </si>
  <si>
    <t>5.2.2.1.1.04.03.02</t>
  </si>
  <si>
    <t xml:space="preserve">DESPESAS COM VEÍCULOS </t>
  </si>
  <si>
    <t>5.2.2.1.1.04.03.02.001</t>
  </si>
  <si>
    <t>5.2.2.1.1.04.03.03</t>
  </si>
  <si>
    <t>5.2.2.1.1.04.03.04</t>
  </si>
  <si>
    <t>5.2.2.1.1.04.03.04.004</t>
  </si>
  <si>
    <t>5.2.2.1.1.04.05</t>
  </si>
  <si>
    <t>DIÁRIAS</t>
  </si>
  <si>
    <t>5.2.2.1.1.04.05.01</t>
  </si>
  <si>
    <t>5.2.2.1.1.04.05.02</t>
  </si>
  <si>
    <t>5.2.2.1.1.04.05.03</t>
  </si>
  <si>
    <t>5.2.2.1.1.04.06</t>
  </si>
  <si>
    <t>5.2.2.1.1.04.06.01</t>
  </si>
  <si>
    <t>5.2.2.1.1.04.06.02</t>
  </si>
  <si>
    <t>5.2.2.1.1.04.06.03</t>
  </si>
  <si>
    <t>5.2.2.1.1.04.07</t>
  </si>
  <si>
    <t>5.2.2.1.1.04.08</t>
  </si>
  <si>
    <t>5.2.2.1.1.04.08.01</t>
  </si>
  <si>
    <t>5.2.2.1.1.04.08.02</t>
  </si>
  <si>
    <t>5.2.2.1.1.04.08.03</t>
  </si>
  <si>
    <t>5.2.2.1.1.04.09</t>
  </si>
  <si>
    <t>5.2.2.1.1.04.09.01</t>
  </si>
  <si>
    <t>5.2.2.1.1.04.09.02</t>
  </si>
  <si>
    <t>5.2.2.1.1.04.09.04</t>
  </si>
  <si>
    <t>5.2.2.1.1.04.09.05</t>
  </si>
  <si>
    <t>5.2.2.1.1.04.09.06</t>
  </si>
  <si>
    <t>5.2.2.1.1.04.09.08</t>
  </si>
  <si>
    <t>5.2.2.1.1.04.09.09</t>
  </si>
  <si>
    <t>5.2.2.1.1.04.09.10</t>
  </si>
  <si>
    <t>5.2.2.1.1.04.09.11</t>
  </si>
  <si>
    <t>5.2.2.1.1.04.09.12</t>
  </si>
  <si>
    <t>5.2.2.1.1.04.09.13</t>
  </si>
  <si>
    <t>5.2.2.1.1.04.09.14</t>
  </si>
  <si>
    <t>5.2.2.1.1.04.09.18</t>
  </si>
  <si>
    <t>5.2.2.1.1.04.09.21</t>
  </si>
  <si>
    <t>5.2.2.1.1.04.09.22</t>
  </si>
  <si>
    <t>5.2.2.1.1.04.09.23</t>
  </si>
  <si>
    <t>5.2.2.1.1.04.09.24</t>
  </si>
  <si>
    <t>5.2.2.1.1.04.09.25</t>
  </si>
  <si>
    <t>5.2.2.1.1.04.09.26</t>
  </si>
  <si>
    <t>5.2.2.1.1.04.09.28</t>
  </si>
  <si>
    <t>5.2.2.1.1.04.09.29</t>
  </si>
  <si>
    <t>5.2.2.1.1.04.09.30</t>
  </si>
  <si>
    <t>5.2.2.1.1.04.09.31</t>
  </si>
  <si>
    <t>5.2.2.1.1.04.09.32</t>
  </si>
  <si>
    <t>5.2.2.1.1.04.09.33</t>
  </si>
  <si>
    <t>5.2.2.1.1.04.09.35</t>
  </si>
  <si>
    <t>5.2.2.1.1.04.09.36</t>
  </si>
  <si>
    <t>5.2.2.1.1.04.09.37</t>
  </si>
  <si>
    <t>5.2.2.1.1.04.09.40</t>
  </si>
  <si>
    <t>5.2.2.1.1.04.09.44</t>
  </si>
  <si>
    <t>5.2.2.1.1.04.09.47</t>
  </si>
  <si>
    <t>5.2.2.1.1.05</t>
  </si>
  <si>
    <t xml:space="preserve">TRIBUTÁRIAS E CONTRIBUTIVAS </t>
  </si>
  <si>
    <t>5.2.2.1.1.05.01</t>
  </si>
  <si>
    <t xml:space="preserve">TRIBUTOS </t>
  </si>
  <si>
    <t>5.2.2.1.1.05.02</t>
  </si>
  <si>
    <t>5.2.2.1.1.06</t>
  </si>
  <si>
    <t xml:space="preserve">DEMAIS DESPESAS CORRENTES </t>
  </si>
  <si>
    <t>5.2.2.1.1.06.01</t>
  </si>
  <si>
    <t>5.2.2.1.1.06.02</t>
  </si>
  <si>
    <t>5.2.2.1.1.06.03</t>
  </si>
  <si>
    <t>5.2.2.1.1.06.04</t>
  </si>
  <si>
    <t>5.2.2.1.1.06.12</t>
  </si>
  <si>
    <t>5.2.2.1.1.07</t>
  </si>
  <si>
    <t xml:space="preserve">SERVIÇOS BANCÁRIOS </t>
  </si>
  <si>
    <t>5.2.2.1.1.07.01</t>
  </si>
  <si>
    <t>5.2.2.1.1.07.02</t>
  </si>
  <si>
    <t>5.2.2.1.1.08</t>
  </si>
  <si>
    <t>TRANSFERÊNCIAS CORRENTES</t>
  </si>
  <si>
    <t>5.2.2.1.1.08.01</t>
  </si>
  <si>
    <t>SUBVENÇÕES SOCIAIS</t>
  </si>
  <si>
    <t>5.2.2.1.1.08.01.01</t>
  </si>
  <si>
    <t>5.2.2.1.1.09</t>
  </si>
  <si>
    <t>RESERVAS</t>
  </si>
  <si>
    <t>5.2.2.1.1.09.01</t>
  </si>
  <si>
    <t>5.2.2.1.2</t>
  </si>
  <si>
    <t>5.2.2.1.2.01</t>
  </si>
  <si>
    <t>INVESTIMENTOS</t>
  </si>
  <si>
    <t>5.2.2.1.2.01.01</t>
  </si>
  <si>
    <t>5.2.2.1.2.01.01.01</t>
  </si>
  <si>
    <t>5.2.2.1.2.01.01.02</t>
  </si>
  <si>
    <t xml:space="preserve">TÍTULOS E AÇÕES </t>
  </si>
  <si>
    <t>5.2.2.1.2.01.03</t>
  </si>
  <si>
    <t xml:space="preserve">EQUIPAMENTOS E MATERIAIS PERMANENTES </t>
  </si>
  <si>
    <t>5.2.2.1.2.01.03.01</t>
  </si>
  <si>
    <t>5.2.2.1.2.01.03.02</t>
  </si>
  <si>
    <t>5.2.2.1.2.01.03.03</t>
  </si>
  <si>
    <t>5.2.2.1.2.01.03.04</t>
  </si>
  <si>
    <t>5.2.2.1.2.01.03.05</t>
  </si>
  <si>
    <t>5.2.2.1.2.01.03.08</t>
  </si>
  <si>
    <t>5.2.2.1.2.01.03.09</t>
  </si>
  <si>
    <t xml:space="preserve">AQUISIÇÃO DE IMÓVEIS </t>
  </si>
  <si>
    <t>5.2.2.1.2.01.05</t>
  </si>
  <si>
    <t xml:space="preserve">INTANGÍVEL </t>
  </si>
  <si>
    <t>5.2.2.1.2.02</t>
  </si>
  <si>
    <t>INVERSÕES FINANCEIRAS</t>
  </si>
  <si>
    <t>5.2.2.1.2.02.01</t>
  </si>
  <si>
    <t>5.2.2.1.2.02.02</t>
  </si>
  <si>
    <t>5.2.2.1.2.02.02.02</t>
  </si>
  <si>
    <t>5.2.2.1.2.02.03</t>
  </si>
  <si>
    <t>5.2.2.1.2.02.03.01</t>
  </si>
  <si>
    <t>5.2.2.1.2.02.03.02</t>
  </si>
  <si>
    <t>5.2.2.1.2.02.03.03</t>
  </si>
  <si>
    <t>5.2.2.1.2.02.04</t>
  </si>
  <si>
    <t>5.2.2.1.2.02.04.01</t>
  </si>
  <si>
    <t>5.2.2.1.2.03</t>
  </si>
  <si>
    <t>AMORTIZAÇÃO DA DÍVIDA</t>
  </si>
  <si>
    <t>5.2.2.1.2.03.01</t>
  </si>
  <si>
    <t xml:space="preserve">AMORTIZAÇÕES DE EMPRÉSTIMOS </t>
  </si>
  <si>
    <t>5.2.2.1.2.03.01.01</t>
  </si>
  <si>
    <t>5.2.2.1.2.03.01.02</t>
  </si>
  <si>
    <t>5.2.2.1.2.03.01.03</t>
  </si>
  <si>
    <t>5.2.2.1.2.03.02</t>
  </si>
  <si>
    <t xml:space="preserve">OUTRAS AMORTIZAÇÕES </t>
  </si>
  <si>
    <t>5.2.2.1.2.03.02.01</t>
  </si>
  <si>
    <t>5.2.2.1.2.04</t>
  </si>
  <si>
    <t>OUTRAS DESPESAS CAPITAL</t>
  </si>
  <si>
    <t>5.2.2.1.2.04.01</t>
  </si>
  <si>
    <t>5.2.2.1.2.04.01.01</t>
  </si>
  <si>
    <t>Fundos de Aplic.Lastreado em Tít.do Tesouro Nacional</t>
  </si>
  <si>
    <t>Código</t>
  </si>
  <si>
    <t>COTA PARTE</t>
  </si>
  <si>
    <t>5.2.2.1.1.05.01.003</t>
  </si>
  <si>
    <t>5.2.2.1.1.05.01.002</t>
  </si>
  <si>
    <t>5.2.2.1.1.05.01.001</t>
  </si>
  <si>
    <t>DOTAÇÃO INICIAL - DESPESAS DE CAPITAL</t>
  </si>
  <si>
    <t>SERVIÇOS DE TERCEIROS - PESSOAS FÍSICAS</t>
  </si>
  <si>
    <t>SERVIÇOS DE TERCEIROS - PESSOAS JURÍDICAS</t>
  </si>
  <si>
    <t>% sobre
Total</t>
  </si>
  <si>
    <t>Despesas</t>
  </si>
  <si>
    <t>CREA - AC</t>
  </si>
  <si>
    <t>CREA - AL</t>
  </si>
  <si>
    <t>CREA - AM</t>
  </si>
  <si>
    <t>CREA - AP</t>
  </si>
  <si>
    <t>CREA - BA</t>
  </si>
  <si>
    <t>CREA - CE</t>
  </si>
  <si>
    <t>CREA - DF</t>
  </si>
  <si>
    <t>CREA - ES</t>
  </si>
  <si>
    <t>CREA - GO</t>
  </si>
  <si>
    <t>CREA - MA</t>
  </si>
  <si>
    <t>CREA - MG</t>
  </si>
  <si>
    <t>CREA - MS</t>
  </si>
  <si>
    <t>CREA - MT</t>
  </si>
  <si>
    <t>CREA - PA</t>
  </si>
  <si>
    <t>CREA - PB</t>
  </si>
  <si>
    <t>CREA - PE</t>
  </si>
  <si>
    <t>CREA - PI</t>
  </si>
  <si>
    <t>CREA - PR</t>
  </si>
  <si>
    <t>CREA - RJ</t>
  </si>
  <si>
    <t>CREA - RN</t>
  </si>
  <si>
    <t>CREA - RO</t>
  </si>
  <si>
    <t>CREA - RR</t>
  </si>
  <si>
    <t>CREA - RS</t>
  </si>
  <si>
    <t>CREA - SC</t>
  </si>
  <si>
    <t>CREA - SE</t>
  </si>
  <si>
    <t>CREA - SP</t>
  </si>
  <si>
    <t>CREA - TO</t>
  </si>
  <si>
    <t>Fundos Invest. Lastreados a Títulos do Tesouro Nacional</t>
  </si>
  <si>
    <t xml:space="preserve">Caderneta de Poupança </t>
  </si>
  <si>
    <t xml:space="preserve">REMUNERAÇÃO DE APLICAÇÕES FINANCEIRAS </t>
  </si>
  <si>
    <t>GOVERNANÇA
Direção e Liderança</t>
  </si>
  <si>
    <t>FINALIDADE
Julgamento e Normatização</t>
  </si>
  <si>
    <t xml:space="preserve">GOVERNANÇA
Estratégia
</t>
  </si>
  <si>
    <t xml:space="preserve">GOVERNANÇA
Controle
</t>
  </si>
  <si>
    <t xml:space="preserve">FINALIDADE
Fiscalização
</t>
  </si>
  <si>
    <t xml:space="preserve">FINALIDADE
Registro
</t>
  </si>
  <si>
    <t>GESTÃO
Comunicação 
e Eventos</t>
  </si>
  <si>
    <t>GESTÃO
Suporte Técnico-Administrativo</t>
  </si>
  <si>
    <t>OPERAÇÕES DE CRÉDITO</t>
  </si>
  <si>
    <t>ALIENAÇÃO DE BENS</t>
  </si>
  <si>
    <t>RECEITA DE SERVIÇOS</t>
  </si>
  <si>
    <t>Código da Despesa</t>
  </si>
  <si>
    <t xml:space="preserve">      Material de Consumo</t>
  </si>
  <si>
    <t xml:space="preserve">      Despesas com Veículos</t>
  </si>
  <si>
    <t xml:space="preserve">      Serviços de Terceiros - Pessoas Físicas</t>
  </si>
  <si>
    <t xml:space="preserve">   Salários </t>
  </si>
  <si>
    <t xml:space="preserve">   Abono Pecuniário de Férias </t>
  </si>
  <si>
    <t xml:space="preserve">   1/3 de Férias</t>
  </si>
  <si>
    <t xml:space="preserve">   Horas Extras </t>
  </si>
  <si>
    <t xml:space="preserve">   Adicional Noturno </t>
  </si>
  <si>
    <t xml:space="preserve">   Indenizações Trabalhistas </t>
  </si>
  <si>
    <t xml:space="preserve">   FGTS</t>
  </si>
  <si>
    <t xml:space="preserve">   Plano de Saúde </t>
  </si>
  <si>
    <t xml:space="preserve">   Plano Odontológico </t>
  </si>
  <si>
    <t xml:space="preserve">   Previdência Complementar</t>
  </si>
  <si>
    <t xml:space="preserve">   Auxílio Educação </t>
  </si>
  <si>
    <t xml:space="preserve">   Auxílio Creche </t>
  </si>
  <si>
    <t xml:space="preserve">   Auxílio Funeral</t>
  </si>
  <si>
    <t xml:space="preserve">   Materiais de Expediente </t>
  </si>
  <si>
    <t xml:space="preserve">   Carteiras de Identificação Profissional </t>
  </si>
  <si>
    <t xml:space="preserve">   Materiais de Informática </t>
  </si>
  <si>
    <t xml:space="preserve">   Materiais para Manutenção de Bens Móveis </t>
  </si>
  <si>
    <t xml:space="preserve">   Gêneros de Alimentação </t>
  </si>
  <si>
    <t xml:space="preserve">   Combustíveis e Lubrificantes</t>
  </si>
  <si>
    <t xml:space="preserve">   Serviços de Limpeza, Conservação e Jardinagem </t>
  </si>
  <si>
    <t xml:space="preserve">   Serviços de Segurança Predial e Preventiva </t>
  </si>
  <si>
    <t xml:space="preserve">   Serviços de Apoio Administrativo e Operacional </t>
  </si>
  <si>
    <t xml:space="preserve">   Demais Serviços Profissionais </t>
  </si>
  <si>
    <t xml:space="preserve">   Diárias - Funcionários </t>
  </si>
  <si>
    <t xml:space="preserve">   Diárias - Conselheiros </t>
  </si>
  <si>
    <t xml:space="preserve">   Diárias - Colaboradores </t>
  </si>
  <si>
    <t xml:space="preserve">   Serviços de Informática </t>
  </si>
  <si>
    <t xml:space="preserve">   Remuneração de Estagiários </t>
  </si>
  <si>
    <t xml:space="preserve">   Seguros de Bens Imóveis </t>
  </si>
  <si>
    <t xml:space="preserve">   Condomínios </t>
  </si>
  <si>
    <t xml:space="preserve">   Serviços de Energia Elétrica </t>
  </si>
  <si>
    <t xml:space="preserve">   Serviços de Água e Esgoto </t>
  </si>
  <si>
    <t xml:space="preserve">   Serviços de Telecomunicações </t>
  </si>
  <si>
    <t xml:space="preserve">   Serviços de Internet </t>
  </si>
  <si>
    <t xml:space="preserve">   Publicações Técnicas </t>
  </si>
  <si>
    <t xml:space="preserve">   INSS sobre Serviços Prestados </t>
  </si>
  <si>
    <t xml:space="preserve">   Impostos e Taxas </t>
  </si>
  <si>
    <t xml:space="preserve">   Despesas Judiciais </t>
  </si>
  <si>
    <t xml:space="preserve">   Sentenças Judiciais </t>
  </si>
  <si>
    <t xml:space="preserve">   Despesas Correntes de Exercícios Anteriores </t>
  </si>
  <si>
    <t xml:space="preserve">   Despesas Miúdas de Pronto Pagamento </t>
  </si>
  <si>
    <t xml:space="preserve">   Despesas com Cobrança </t>
  </si>
  <si>
    <t xml:space="preserve">   Reserva de Contingência</t>
  </si>
  <si>
    <t xml:space="preserve">   Reformas </t>
  </si>
  <si>
    <t xml:space="preserve">   Instalações </t>
  </si>
  <si>
    <t xml:space="preserve">   Utensílios de Copa e Cozinha </t>
  </si>
  <si>
    <t xml:space="preserve">   Veículos </t>
  </si>
  <si>
    <t xml:space="preserve">   Equipamentos de Processamento de Dados </t>
  </si>
  <si>
    <t xml:space="preserve">   Biblioteca </t>
  </si>
  <si>
    <t xml:space="preserve">   Obras de Arte </t>
  </si>
  <si>
    <t xml:space="preserve">   Edifícios </t>
  </si>
  <si>
    <t xml:space="preserve">   Salas </t>
  </si>
  <si>
    <t xml:space="preserve">   Terrenos </t>
  </si>
  <si>
    <t xml:space="preserve">   Marcas e Patentes </t>
  </si>
  <si>
    <t xml:space="preserve">   Despesas de Capital de Exercícios Anteriores </t>
  </si>
  <si>
    <t xml:space="preserve">   Máquinas e Equipamentos</t>
  </si>
  <si>
    <t>5.2.2.1.2.01.05.03</t>
  </si>
  <si>
    <t xml:space="preserve">   Despesas de Custeio </t>
  </si>
  <si>
    <t xml:space="preserve">   Aquisição, Reforma e Construção de Sede </t>
  </si>
  <si>
    <t xml:space="preserve">   Cargos em Comissão </t>
  </si>
  <si>
    <t>AMORTIZAÇÃO DE EMPRÉSTIMOS</t>
  </si>
  <si>
    <t xml:space="preserve">   Dívida Ativa</t>
  </si>
  <si>
    <t xml:space="preserve">   Indenizações e Restituições</t>
  </si>
  <si>
    <t xml:space="preserve">   Encargos Patronais</t>
  </si>
  <si>
    <t xml:space="preserve">   Remuneração de Pessoal</t>
  </si>
  <si>
    <t xml:space="preserve">   Benefícios a Pessoal</t>
  </si>
  <si>
    <t xml:space="preserve">   Benefícios Assistenciais</t>
  </si>
  <si>
    <t xml:space="preserve">   Uso de Bens e Serviços</t>
  </si>
  <si>
    <t xml:space="preserve">   Diárias</t>
  </si>
  <si>
    <t xml:space="preserve">   Serviços de Terceiros - Pessoas Jurídicas</t>
  </si>
  <si>
    <t xml:space="preserve">   Tributos</t>
  </si>
  <si>
    <t xml:space="preserve">   Sentenças Judiciais</t>
  </si>
  <si>
    <t xml:space="preserve">   Despesas Correntes de Exercícios Anteriores</t>
  </si>
  <si>
    <t xml:space="preserve">   Despesas Miúdas de Pronto Pagamento</t>
  </si>
  <si>
    <t xml:space="preserve">   Equipamentos e Materiais Permanentes</t>
  </si>
  <si>
    <t>Cidade-UF, ____</t>
  </si>
  <si>
    <t>Contador</t>
  </si>
  <si>
    <t>___________________________</t>
  </si>
  <si>
    <t>_________________________</t>
  </si>
  <si>
    <t>Presidente</t>
  </si>
  <si>
    <t>Exercício de ____</t>
  </si>
  <si>
    <t>5.2.1.1.1.01</t>
  </si>
  <si>
    <t>RECEITA TRIBUTÁRIA</t>
  </si>
  <si>
    <t>5.2.1.1.1.02</t>
  </si>
  <si>
    <t>5.2.1.1.1.01.01</t>
  </si>
  <si>
    <t>ANOTAÇÃO DE RESPONSABILIDADE TÉCNICA</t>
  </si>
  <si>
    <t>Receituário Agronômico</t>
  </si>
  <si>
    <t>PESSOAS FÍSICAS DO EXERCÍCIO</t>
  </si>
  <si>
    <t>5.2.1.1.1.01.01.01.01</t>
  </si>
  <si>
    <t>5.2.1.1.1.01.01.01.02</t>
  </si>
  <si>
    <t>5.2.1.1.1.02.01</t>
  </si>
  <si>
    <t>5.2.1.1.1.02.01.01</t>
  </si>
  <si>
    <t>5.2.1.1.1.02.01.01.01</t>
  </si>
  <si>
    <t>5.2.1.1.1.02.01.01.02</t>
  </si>
  <si>
    <t>5.2.1.1.1.01.01.01</t>
  </si>
  <si>
    <t>5.2.1.1.1.02.01.02</t>
  </si>
  <si>
    <t>PESSOAS FÍSICAS DO EXERCÍCIO ANTERIOR</t>
  </si>
  <si>
    <t>5.2.1.1.1.02.01.02.01</t>
  </si>
  <si>
    <t>5.2.1.1.1.02.01.02.02</t>
  </si>
  <si>
    <t>5.2.1.1.1.02.02</t>
  </si>
  <si>
    <t>ANUIDADES DE PESSOAS JURÍDICAS</t>
  </si>
  <si>
    <t>5.2.1.1.1.02.02.01</t>
  </si>
  <si>
    <t>PESSOA JURÍDICA DO EXERCÍCIO</t>
  </si>
  <si>
    <t>5.2.1.1.1.02.02.01.01</t>
  </si>
  <si>
    <t>Faixa 1</t>
  </si>
  <si>
    <t>5.2.1.1.1.02.02.01.02</t>
  </si>
  <si>
    <t>Faixa 2</t>
  </si>
  <si>
    <t>5.2.1.1.1.02.02.01.03</t>
  </si>
  <si>
    <t>Faixa 3</t>
  </si>
  <si>
    <t>5.2.1.1.1.02.02.01.04</t>
  </si>
  <si>
    <t>Faixa 4</t>
  </si>
  <si>
    <t>5.2.1.1.1.02.02.01.05</t>
  </si>
  <si>
    <t>Faixa 5</t>
  </si>
  <si>
    <t>5.2.1.1.1.02.02.01.06</t>
  </si>
  <si>
    <t>Faixa 6</t>
  </si>
  <si>
    <t>5.2.1.1.1.02.02.01.07</t>
  </si>
  <si>
    <t>Faixa 7</t>
  </si>
  <si>
    <t>5.2.1.1.1.02.02.01.08</t>
  </si>
  <si>
    <t>Faixa 8</t>
  </si>
  <si>
    <t>Pessoas Físicas Nível Superior</t>
  </si>
  <si>
    <t>Pessoas Físicas Nível Médio</t>
  </si>
  <si>
    <t>5.2.1.1.1.02.02.02</t>
  </si>
  <si>
    <t>PESSOA JURÍDICA DO EXERCÍCIO ANTERIOR</t>
  </si>
  <si>
    <t>5.2.1.1.1.02.02.02.01</t>
  </si>
  <si>
    <t>5.2.1.1.1.02.02.02.02</t>
  </si>
  <si>
    <t>5.2.1.1.1.02.02.02.03</t>
  </si>
  <si>
    <t>5.2.1.1.1.02.02.02.04</t>
  </si>
  <si>
    <t>5.2.1.1.1.02.02.02.05</t>
  </si>
  <si>
    <t>5.2.1.1.1.02.02.02.06</t>
  </si>
  <si>
    <t>5.2.1.1.1.02.02.02.07</t>
  </si>
  <si>
    <t>5.2.1.1.1.02.02.02.08</t>
  </si>
  <si>
    <t>5.2.1.1.1.05.01</t>
  </si>
  <si>
    <t xml:space="preserve">EMOLUMENTOS COM INSCRIÇOES </t>
  </si>
  <si>
    <t>5.2.1.1.1.05.01.01</t>
  </si>
  <si>
    <t>Profissionais - Pessoas Físicas</t>
  </si>
  <si>
    <t>5.2.1.1.1.05.01.02</t>
  </si>
  <si>
    <t>Organizações Fiscalizadas - Pessoas Jurídicas</t>
  </si>
  <si>
    <t>5.2.1.1.1.05.02</t>
  </si>
  <si>
    <t xml:space="preserve">EMOLUMENTOS COM EXPEDIÇÕES DE CARTEIRAS </t>
  </si>
  <si>
    <t>5.2.1.1.1.05.02.01</t>
  </si>
  <si>
    <t>5.2.1.1.1.05.03</t>
  </si>
  <si>
    <t xml:space="preserve">EMOLUMENTOS COM EXPEDIÇÕES DE CERTIDÕES </t>
  </si>
  <si>
    <t>5.2.1.1.1.05.03.01</t>
  </si>
  <si>
    <t>5.2.1.1.1.05.03.02</t>
  </si>
  <si>
    <t>5.2.1.1.1.05.04</t>
  </si>
  <si>
    <t>EMOLUMENTOS COM VISTOS DE REGISTROS</t>
  </si>
  <si>
    <t>5.2.1.1.1.05.04.01</t>
  </si>
  <si>
    <t>5.2.1.1.1.05.04.02</t>
  </si>
  <si>
    <t>5.2.1.1.1.06.01</t>
  </si>
  <si>
    <t>JUROS E ENCARGOS DE EMPREST. CONCEDIDOS</t>
  </si>
  <si>
    <t>5.2.1.1.1.06.01.01</t>
  </si>
  <si>
    <t xml:space="preserve">Juros Sobre Empréstimos </t>
  </si>
  <si>
    <t>5.2.1.1.1.06.01.02</t>
  </si>
  <si>
    <t xml:space="preserve">Encargos Sobre Empréstimos </t>
  </si>
  <si>
    <t>5.2.1.1.1.06.02</t>
  </si>
  <si>
    <t xml:space="preserve">JUROS DE MORA SOBRE ANUIDADES </t>
  </si>
  <si>
    <t>5.2.1.1.1.06.02.01</t>
  </si>
  <si>
    <t>Pessoas Físicas</t>
  </si>
  <si>
    <t>5.2.1.1.1.06.02.02</t>
  </si>
  <si>
    <t>Pessoas Jurídicas</t>
  </si>
  <si>
    <t>5.2.1.1.1.06.04</t>
  </si>
  <si>
    <t xml:space="preserve">JUROS DE MORA SOBRE MULTAS DE INFRAÇÕES </t>
  </si>
  <si>
    <t>5.2.1.1.1.06.04.01</t>
  </si>
  <si>
    <t>5.2.1.1.1.06.04.02</t>
  </si>
  <si>
    <t>5.2.1.1.1.06.05.01</t>
  </si>
  <si>
    <t xml:space="preserve">ATUALIZAÇÃO MONETÁRIA SOBRE ANUIDADES </t>
  </si>
  <si>
    <t>5.2.1.1.1.06.05.01.001</t>
  </si>
  <si>
    <t>5.2.1.1.1.06.05.01.002</t>
  </si>
  <si>
    <t>5.2.1.1.1.06.05.03</t>
  </si>
  <si>
    <t xml:space="preserve">ATUALIZ. MONETÁRIA S/ MULTAS DE INFRAÇÕES </t>
  </si>
  <si>
    <t>5.2.1.1.1.06.05.03.001</t>
  </si>
  <si>
    <t>5.2.1.1.1.06.05.03.002</t>
  </si>
  <si>
    <t>5.2.1.1.1.06.05.04</t>
  </si>
  <si>
    <t xml:space="preserve">MULTAS SOBRE ANUIDADES </t>
  </si>
  <si>
    <t>5.2.1.1.1.06.05.04.001</t>
  </si>
  <si>
    <t>5.2.1.1.1.06.05.04.002</t>
  </si>
  <si>
    <t>5.2.1.1.1.07.02</t>
  </si>
  <si>
    <t>Transferencias Intergovernamentais</t>
  </si>
  <si>
    <t>5.2.1.1.1.07.03</t>
  </si>
  <si>
    <t>Transferencias de Inst. Privadas</t>
  </si>
  <si>
    <t>5.2.1.1.1.07.04</t>
  </si>
  <si>
    <t>Transferências de Pessoas Físicias</t>
  </si>
  <si>
    <t>5.2.1.1.1.08.01.01</t>
  </si>
  <si>
    <t>Tributária (Anuidades)</t>
  </si>
  <si>
    <t>Não Tributária (Multas Disc. Leis 5194/66 e 6496/77)</t>
  </si>
  <si>
    <t>5.2.1.1.1.08.02</t>
  </si>
  <si>
    <t xml:space="preserve">MULTAS DE INFRAÇÕES </t>
  </si>
  <si>
    <t>5.2.1.1.1.08.02.01</t>
  </si>
  <si>
    <t>5.2.1.1.1.08.02.02</t>
  </si>
  <si>
    <t>5.2.1.1.1.08.04</t>
  </si>
  <si>
    <t>5.2.1.1.2.01.01.01</t>
  </si>
  <si>
    <t>5.2.1.1.2.01.01.02</t>
  </si>
  <si>
    <t xml:space="preserve">Empréstimos p/ Aquisição, Construção e Reforma de Sede </t>
  </si>
  <si>
    <t>5.2.1.1.2.02.01.01</t>
  </si>
  <si>
    <t xml:space="preserve">Móveis e Utensílios de Escritórios </t>
  </si>
  <si>
    <t>5.2.1.1.2.02.01.02</t>
  </si>
  <si>
    <t xml:space="preserve">Máquinas e Equipamentos </t>
  </si>
  <si>
    <t>5.2.1.1.2.02.01.03</t>
  </si>
  <si>
    <t xml:space="preserve">Instalações </t>
  </si>
  <si>
    <t>5.2.1.1.2.02.01.04</t>
  </si>
  <si>
    <t xml:space="preserve">Utensílios de Copa e Cozinha </t>
  </si>
  <si>
    <t>5.2.1.1.2.02.01.05</t>
  </si>
  <si>
    <t xml:space="preserve">Veículos </t>
  </si>
  <si>
    <t>5.2.1.1.2.02.01.06</t>
  </si>
  <si>
    <t xml:space="preserve">Equipamentos de Processamento de Dados </t>
  </si>
  <si>
    <t>5.2.1.1.2.02.01.07</t>
  </si>
  <si>
    <t xml:space="preserve">Sistemas de Processamento de Dados </t>
  </si>
  <si>
    <t>5.2.1.1.2.02.01.08</t>
  </si>
  <si>
    <t xml:space="preserve">Biblioteca </t>
  </si>
  <si>
    <t>5.2.1.1.2.02.01.09</t>
  </si>
  <si>
    <t xml:space="preserve">Obras de Arte </t>
  </si>
  <si>
    <t>5.2.1.1.2.02.02.01</t>
  </si>
  <si>
    <t xml:space="preserve">Edifícios </t>
  </si>
  <si>
    <t>5.2.1.1.2.02.02.02</t>
  </si>
  <si>
    <t xml:space="preserve">Terrenos </t>
  </si>
  <si>
    <t>5.2.1.1.2.02.02.03</t>
  </si>
  <si>
    <t xml:space="preserve">Salas </t>
  </si>
  <si>
    <t>5.2.1.1.2.02.03.01</t>
  </si>
  <si>
    <t xml:space="preserve">Títulos de Renda </t>
  </si>
  <si>
    <t>5.2.1.1.2.02.03.02</t>
  </si>
  <si>
    <t xml:space="preserve">Ações </t>
  </si>
  <si>
    <t>Amortização de Empréstimos a Orgãos de Fisc. de Exercício</t>
  </si>
  <si>
    <t>5.2.1.1.2.03.02</t>
  </si>
  <si>
    <t>OUTRAS AMORT. EMPREST. A ENTIDADES PUBLICAS</t>
  </si>
  <si>
    <t>5.2.1.1.2.03.02.01</t>
  </si>
  <si>
    <t>Emprestimos para Despesas de Custeio</t>
  </si>
  <si>
    <t>5.2.1.1.2.03.02.02</t>
  </si>
  <si>
    <t>RECEITA CORRENTE</t>
  </si>
  <si>
    <t>RECEITA DE CAPITAL</t>
  </si>
  <si>
    <t>RECEITA DE CONTRIBUIÇÕES</t>
  </si>
  <si>
    <t>Transferências Intragovernamentais</t>
  </si>
  <si>
    <t>INFORMATIVO &gt;&gt;&gt;</t>
  </si>
  <si>
    <t xml:space="preserve">   Gratificação de Função</t>
  </si>
  <si>
    <t xml:space="preserve">   Gratificação por Tempo de Serviço</t>
  </si>
  <si>
    <t xml:space="preserve">   Gratificação de Natal  13º Salário</t>
  </si>
  <si>
    <t xml:space="preserve">   Outras Gratificações</t>
  </si>
  <si>
    <t xml:space="preserve">   Substituições</t>
  </si>
  <si>
    <t>5.2.2.1.1.01.02.02</t>
  </si>
  <si>
    <t xml:space="preserve">   INSS Patronal</t>
  </si>
  <si>
    <t xml:space="preserve">   INSS Terceiros</t>
  </si>
  <si>
    <t xml:space="preserve">   PISPASEP sobre Folha de Pagamento</t>
  </si>
  <si>
    <t>5.2.2.1.1.01.02.05</t>
  </si>
  <si>
    <t xml:space="preserve">   Outros Encargos Patronais</t>
  </si>
  <si>
    <t>5.2.2.1.1.02</t>
  </si>
  <si>
    <t>JUROS E ENCARGOS DA DÍVIDA</t>
  </si>
  <si>
    <t>5.2.2.1.1.02.01</t>
  </si>
  <si>
    <t>5.2.2.1.1.02.01.001</t>
  </si>
  <si>
    <t>5.2.2.1.1.02.02</t>
  </si>
  <si>
    <t>5.2.2.1.1.02.02.001</t>
  </si>
  <si>
    <t>5.2.2.1.1.02.03</t>
  </si>
  <si>
    <t>5.2.2.1.1.02.03.001</t>
  </si>
  <si>
    <t>5.2.2.1.1.02.04</t>
  </si>
  <si>
    <t>5.2.2.1.1.02.04.001</t>
  </si>
  <si>
    <t>5.2.2.1.1.02.05</t>
  </si>
  <si>
    <t>FINANCEIRAS</t>
  </si>
  <si>
    <t>5.2.2.1.1.02.05.001</t>
  </si>
  <si>
    <t>5.2.2.1.1.02.05.002</t>
  </si>
  <si>
    <t>5.2.2.1.1.02.06</t>
  </si>
  <si>
    <t>5.2.2.1.1.02.06.001</t>
  </si>
  <si>
    <t>5.2.2.1.1.02.07</t>
  </si>
  <si>
    <t>5.2.2.1.1.02.07.001</t>
  </si>
  <si>
    <t>5.2.2.1.1.02.08</t>
  </si>
  <si>
    <t>5.2.2.1.1.02.08.001</t>
  </si>
  <si>
    <t>5.2.2.1.1.02.09</t>
  </si>
  <si>
    <t>OUTROS JUROS E ENCARGOS DE MORA</t>
  </si>
  <si>
    <t>5.2.2.1.1.02.09.001</t>
  </si>
  <si>
    <t>5.2.2.1.1.02.10</t>
  </si>
  <si>
    <t>5.2.2.1.1.02.11</t>
  </si>
  <si>
    <t>5.2.2.1.1.02.12</t>
  </si>
  <si>
    <t>5.2.2.1.1.02.13</t>
  </si>
  <si>
    <t>DESCONTOS FINANCEIROS CONCEDIDOS</t>
  </si>
  <si>
    <t>5.2.2.1.1.02.14</t>
  </si>
  <si>
    <t>5.2.2.1.1.02.15</t>
  </si>
  <si>
    <t>5.2.2.1.1.02.16</t>
  </si>
  <si>
    <t>JUROS E ENCARGOS DA DÍVIDA CONTRATUAL</t>
  </si>
  <si>
    <t xml:space="preserve">   Juros e Encargos da Dívida Contratual A</t>
  </si>
  <si>
    <t>JUROS E ENCARGOS DA DÍVIDA MOBILIÁRIA</t>
  </si>
  <si>
    <t xml:space="preserve">   Juros e Encargos da Dívida Mobiliária A</t>
  </si>
  <si>
    <t>JUROS E ENCARGOS DE EMPRÉSTIMOS POR ANTECIPAÇÃO DE RECEITA ORÇAMENTÁRIA</t>
  </si>
  <si>
    <t>OUTROS JUROS E ENCARGOS DE EMPRÉSTIMOS E FINANCIAMENTOS</t>
  </si>
  <si>
    <t xml:space="preserve">   Outros Juros e Encargos de Empréstimos e Financiamentos A</t>
  </si>
  <si>
    <t xml:space="preserve">   Juros e Encargos de Empréstimos por Antecipação de Receita Orçamentária A</t>
  </si>
  <si>
    <t xml:space="preserve">   Juros Sobre Empréstimos </t>
  </si>
  <si>
    <t xml:space="preserve">   Atualização Monetária Sobre Empréstimos </t>
  </si>
  <si>
    <t>JUROS E ENCARGOS DE MORA DE EMPRÉSTIMOS E FINANCIAMENTOS OBTIDOS</t>
  </si>
  <si>
    <t xml:space="preserve">   Juros e Encargos de Mora de Empréstimos e Financiamentos Obtidos A</t>
  </si>
  <si>
    <t>JUROS E ENCARGOS DE MORA DE AQUISIÇÃO DE BENS E SERVIÇOS</t>
  </si>
  <si>
    <t xml:space="preserve">   Juros e Encargos de Mora de Aquisição de Bens e Serviços A</t>
  </si>
  <si>
    <t xml:space="preserve">JUROS E ENCARGOS DE MORA DE OBRIGAÇÕES TRIBUTÁRIAS </t>
  </si>
  <si>
    <t xml:space="preserve">   Juros e Encargos de Mora de Obrigações Tributárias A</t>
  </si>
  <si>
    <t xml:space="preserve">   Outros Juros e Encargos de Mora A</t>
  </si>
  <si>
    <t>VARIAÇÕES MONETÁRIAS E CAMBIAIS DE DÍVIDA CONTRATUAL</t>
  </si>
  <si>
    <t>VARIAÇÕES MONETÁRIAS E CAMBIAIS DE DÍVIDA MOBILIÁRIA</t>
  </si>
  <si>
    <t>OUTRAS VARIACOES MONETÁRIAS E CAMBIAIS</t>
  </si>
  <si>
    <t>JUROS E ENCARGOS EM SENTENÇAS JUDICIAIS</t>
  </si>
  <si>
    <t>JUROS E ENCARGOS EM INDENIZAÇÕES E RESTITUIÇÕES</t>
  </si>
  <si>
    <t>OUTRAS VARIAÇÕES PATRIMONIAIS DIMINUTIVAS FINANCEIRAS</t>
  </si>
  <si>
    <t xml:space="preserve">Empréstimos para Despesas de Custeio </t>
  </si>
  <si>
    <t xml:space="preserve">   Vale Transporte </t>
  </si>
  <si>
    <t xml:space="preserve">   Programa de Alimentação ao Trabalhador - PAT</t>
  </si>
  <si>
    <t>5.2.2.1.1.04.02.03</t>
  </si>
  <si>
    <t xml:space="preserve">   Auxílio Uniforme</t>
  </si>
  <si>
    <t xml:space="preserve">   Inativos e Pensionistas</t>
  </si>
  <si>
    <t>5.2.2.1.1.04.03.01.003</t>
  </si>
  <si>
    <t>5.2.2.1.1.04.03.01.005</t>
  </si>
  <si>
    <t>5.2.2.1.1.04.03.01.006</t>
  </si>
  <si>
    <t>5.2.2.1.1.04.03.01.007</t>
  </si>
  <si>
    <t>5.2.2.1.1.04.03.01.009</t>
  </si>
  <si>
    <t>5.2.2.1.1.04.03.01.010</t>
  </si>
  <si>
    <t>5.2.2.1.1.04.03.01.013</t>
  </si>
  <si>
    <t>5.2.2.1.1.04.03.01.014</t>
  </si>
  <si>
    <t>5.2.2.1.1.04.03.01.016</t>
  </si>
  <si>
    <t>5.2.2.1.1.04.03.01.017</t>
  </si>
  <si>
    <t>5.2.2.1.1.04.03.01.018</t>
  </si>
  <si>
    <t>5.2.2.1.1.04.03.01.019</t>
  </si>
  <si>
    <t>5.2.2.1.1.04.03.01.020</t>
  </si>
  <si>
    <t xml:space="preserve">   Impressos, Formulários e Papéis </t>
  </si>
  <si>
    <t xml:space="preserve">   Bandeiras, Flâmulas e Placas </t>
  </si>
  <si>
    <t xml:space="preserve">   Material para Divulgação </t>
  </si>
  <si>
    <t xml:space="preserve">   Material para Áudio, Vídeo e Foto </t>
  </si>
  <si>
    <t xml:space="preserve">   Aquisição de Softwares de Base </t>
  </si>
  <si>
    <t xml:space="preserve">   Materiais Elétricos e de Telefonia </t>
  </si>
  <si>
    <t xml:space="preserve">   Materiais para Manutenção de Bens Imóveis/Instalacões </t>
  </si>
  <si>
    <t xml:space="preserve">   Material de Copa e Cozinha </t>
  </si>
  <si>
    <t xml:space="preserve">   Uniformes, Tecidos e Aviamentos </t>
  </si>
  <si>
    <t xml:space="preserve">   Materiais de Higiene, Limpeza e Conservação </t>
  </si>
  <si>
    <t xml:space="preserve">   Bens Móveis Não Ativaveis </t>
  </si>
  <si>
    <t xml:space="preserve">   Materiais de Distribuição Gratuita /Livros</t>
  </si>
  <si>
    <t xml:space="preserve">   Prêmios, Diplomas e Medalhas </t>
  </si>
  <si>
    <t xml:space="preserve">   Gás e Outros Materiais Engarrafados </t>
  </si>
  <si>
    <t>5.2.2.1.1.04.03.02.002</t>
  </si>
  <si>
    <t xml:space="preserve">   Peças e Acessórios</t>
  </si>
  <si>
    <t>5.2.2.1.1.04.03.04.001</t>
  </si>
  <si>
    <t>5.2.2.1.1.04.03.04.002</t>
  </si>
  <si>
    <t>5.2.2.1.1.04.03.04.003</t>
  </si>
  <si>
    <t>5.2.2.1.1.04.03.04.005</t>
  </si>
  <si>
    <t>5.2.2.1.1.04.03.04.006</t>
  </si>
  <si>
    <t>5.2.2.1.1.04.03.04.007</t>
  </si>
  <si>
    <t>5.2.2.1.1.04.03.04.008</t>
  </si>
  <si>
    <t>5.2.2.1.1.04.03.04.009</t>
  </si>
  <si>
    <t>5.2.2.1.1.04.03.04.010</t>
  </si>
  <si>
    <t>5.2.2.1.1.04.03.04.011</t>
  </si>
  <si>
    <t>5.2.2.1.1.04.03.04.012</t>
  </si>
  <si>
    <t>5.2.2.1.1.04.03.04.013</t>
  </si>
  <si>
    <t>5.2.2.1.1.04.03.04.014</t>
  </si>
  <si>
    <t>5.2.2.1.1.04.03.04.015</t>
  </si>
  <si>
    <t>5.2.2.1.1.04.03.04.016</t>
  </si>
  <si>
    <t>5.2.2.1.1.04.03.04.017</t>
  </si>
  <si>
    <t>5.2.2.1.1.04.03.04.018</t>
  </si>
  <si>
    <t>5.2.2.1.1.04.03.04.019</t>
  </si>
  <si>
    <t>5.2.2.1.1.04.03.04.020</t>
  </si>
  <si>
    <t>5.2.2.1.1.04.03.04.021</t>
  </si>
  <si>
    <t>5.2.2.1.1.04.03.04.022</t>
  </si>
  <si>
    <t>5.2.2.1.1.04.03.04.023</t>
  </si>
  <si>
    <t xml:space="preserve">   Serviço de Auditoria e Perícia </t>
  </si>
  <si>
    <t xml:space="preserve">   Serviço de Assessoria e Consultoria </t>
  </si>
  <si>
    <t xml:space="preserve">   Serviços Advocatícios </t>
  </si>
  <si>
    <t xml:space="preserve">   Serviços de Instrutores </t>
  </si>
  <si>
    <t xml:space="preserve">   Serviços de Motorista </t>
  </si>
  <si>
    <t xml:space="preserve">   Serviços de Copa e Cozinha </t>
  </si>
  <si>
    <t xml:space="preserve">   Serviços de Medicina do Trabalho </t>
  </si>
  <si>
    <t xml:space="preserve">   Serviços de Seleção, Treinamento e Orientação Profis. </t>
  </si>
  <si>
    <t xml:space="preserve">   Serviços de Integração Social </t>
  </si>
  <si>
    <t xml:space="preserve">   Serviços de Tradução </t>
  </si>
  <si>
    <t xml:space="preserve">   Serviços Fotográficos e Vídeos </t>
  </si>
  <si>
    <t xml:space="preserve">   Serviço de Divulgação Institucional </t>
  </si>
  <si>
    <t xml:space="preserve">   Serviço de Produções Jornalísticas </t>
  </si>
  <si>
    <t xml:space="preserve">   Serviços de Representações </t>
  </si>
  <si>
    <t xml:space="preserve">   Manutenção e Conservação Dos Bens Imóveis </t>
  </si>
  <si>
    <t xml:space="preserve">   Encadernação de Documentos </t>
  </si>
  <si>
    <t xml:space="preserve">   Inscrições </t>
  </si>
  <si>
    <t xml:space="preserve">   Serviço de Alimentação</t>
  </si>
  <si>
    <t>PASSAGENS</t>
  </si>
  <si>
    <t xml:space="preserve">   Passagens - Funcionários </t>
  </si>
  <si>
    <t xml:space="preserve">   Passagens - Conselheiros </t>
  </si>
  <si>
    <t xml:space="preserve">   Passagens - Colaboradores </t>
  </si>
  <si>
    <t>5.2.2.1.1.04.07.01</t>
  </si>
  <si>
    <t>5.2.2.1.1.04.07.02</t>
  </si>
  <si>
    <t>5.2.2.1.1.04.07.03</t>
  </si>
  <si>
    <t>HOSPEDAGENS E ALIMENTAÇÃO</t>
  </si>
  <si>
    <t xml:space="preserve">   Hospedagens e Alimentação - Funcionários </t>
  </si>
  <si>
    <t xml:space="preserve">   Hospedagens e Alimentação - Conselheiros </t>
  </si>
  <si>
    <t xml:space="preserve">   Hospedagens e Alimentação - Colaboradores </t>
  </si>
  <si>
    <t>5.2.2.1.1.04.08.04</t>
  </si>
  <si>
    <t>5.2.2.1.1.04.08.05</t>
  </si>
  <si>
    <t>5.2.2.1.1.04.08.06</t>
  </si>
  <si>
    <t>5.2.2.1.1.04.08.07</t>
  </si>
  <si>
    <t>DESPESAS COM LOCOMOÇÃO</t>
  </si>
  <si>
    <t xml:space="preserve">   Locomoção - Funcionários </t>
  </si>
  <si>
    <t xml:space="preserve">   Locomoção - Conselheiros </t>
  </si>
  <si>
    <t xml:space="preserve">   Locomoção - Colaboradores </t>
  </si>
  <si>
    <t xml:space="preserve">   Despesa Com Excesso de Bagagem </t>
  </si>
  <si>
    <t xml:space="preserve">   Pedágios </t>
  </si>
  <si>
    <t xml:space="preserve">   Fretes e Transportes de Encomendas </t>
  </si>
  <si>
    <t xml:space="preserve">   Estacionamento </t>
  </si>
  <si>
    <t>5.2.2.1.1.04.03.04.024</t>
  </si>
  <si>
    <t>5.2.2.1.1.04.09.48</t>
  </si>
  <si>
    <t>5.2.2.1.1.04.09.03</t>
  </si>
  <si>
    <t>5.2.2.1.1.04.09.07</t>
  </si>
  <si>
    <t>5.2.2.1.1.04.09.15</t>
  </si>
  <si>
    <t>5.2.2.1.1.04.09.16</t>
  </si>
  <si>
    <t>5.2.2.1.1.04.09.17</t>
  </si>
  <si>
    <t>5.2.2.1.1.04.09.19</t>
  </si>
  <si>
    <t>5.2.2.1.1.04.09.20</t>
  </si>
  <si>
    <t>5.2.2.1.1.04.09.27</t>
  </si>
  <si>
    <t>5.2.2.1.1.04.09.34</t>
  </si>
  <si>
    <t>5.2.2.1.1.04.09.38</t>
  </si>
  <si>
    <t>5.2.2.1.1.04.09.39</t>
  </si>
  <si>
    <t>5.2.2.1.1.04.09.41</t>
  </si>
  <si>
    <t>5.2.2.1.1.04.09.42</t>
  </si>
  <si>
    <t>5.2.2.1.1.04.09.43</t>
  </si>
  <si>
    <t>5.2.2.1.1.04.09.45</t>
  </si>
  <si>
    <t>5.2.2.1.1.04.09.46</t>
  </si>
  <si>
    <t xml:space="preserve">   Serviços de Intermediação de Estagios </t>
  </si>
  <si>
    <t xml:space="preserve">   Remuneração de Menores Aprendizes </t>
  </si>
  <si>
    <t xml:space="preserve">   Seguros de Bens Móveis </t>
  </si>
  <si>
    <t xml:space="preserve">   Locação de Bens Móveis, Máquinas e Equipamentos </t>
  </si>
  <si>
    <t xml:space="preserve">   Locação de Bens Imóveis </t>
  </si>
  <si>
    <t xml:space="preserve">   Manutenção e Conservação Bens Móveis </t>
  </si>
  <si>
    <t xml:space="preserve">   Manutenção e Conserv. dos Bens Imóveis </t>
  </si>
  <si>
    <t xml:space="preserve">   Manutenção e Conservação de Veículos </t>
  </si>
  <si>
    <t xml:space="preserve">   Postagem de Correspondência de Cobrança </t>
  </si>
  <si>
    <t xml:space="preserve">   Postagem de Correspondência Institucional </t>
  </si>
  <si>
    <t xml:space="preserve">   Passagens aéreas, terrestres e marítimas</t>
  </si>
  <si>
    <t xml:space="preserve">   Assinaturas </t>
  </si>
  <si>
    <t xml:space="preserve">   Confecção de Livros </t>
  </si>
  <si>
    <t xml:space="preserve">   Impressao de Boletins </t>
  </si>
  <si>
    <t xml:space="preserve">   Impressos Gráficos </t>
  </si>
  <si>
    <t xml:space="preserve">   Cópias e Microfilmagem de Documentos </t>
  </si>
  <si>
    <t xml:space="preserve">   Inscrições  - (Cursos, Seminários e Congressos)</t>
  </si>
  <si>
    <t xml:space="preserve">   Confecção de Revistas </t>
  </si>
  <si>
    <t>CONTRIBUIÇÕES</t>
  </si>
  <si>
    <t>5.2.2.1.1.05.02.01</t>
  </si>
  <si>
    <t xml:space="preserve">   Cota Parte</t>
  </si>
  <si>
    <t>5.2.2.1.1.06.06</t>
  </si>
  <si>
    <t>5.2.2.1.1.06.07</t>
  </si>
  <si>
    <t>5.2.2.1.1.06.08</t>
  </si>
  <si>
    <t>5.2.2.1.1.06.09</t>
  </si>
  <si>
    <t>5.2.2.1.1.06.10</t>
  </si>
  <si>
    <t>5.2.2.1.1.06.11</t>
  </si>
  <si>
    <t>5.2.2.1.1.06.13</t>
  </si>
  <si>
    <t>5.2.2.1.1.06.14</t>
  </si>
  <si>
    <t>5.2.2.1.1.06.15</t>
  </si>
  <si>
    <t>5.2.2.1.1.06.16</t>
  </si>
  <si>
    <t xml:space="preserve">   Premiações Culturais</t>
  </si>
  <si>
    <t xml:space="preserve">   Premiações Artísticas</t>
  </si>
  <si>
    <t xml:space="preserve">   Premiações Científicas</t>
  </si>
  <si>
    <t xml:space="preserve">   Premiações Desportivas</t>
  </si>
  <si>
    <t xml:space="preserve">   Ordens Honoríficas</t>
  </si>
  <si>
    <t xml:space="preserve">   Outras Premiações</t>
  </si>
  <si>
    <t xml:space="preserve">   Incentivos a Educação</t>
  </si>
  <si>
    <t xml:space="preserve">   Incentivos a Ciência</t>
  </si>
  <si>
    <t xml:space="preserve">   Incentivos a Cultura</t>
  </si>
  <si>
    <t xml:space="preserve">   Incentivos ao Esporte</t>
  </si>
  <si>
    <t xml:space="preserve">   Outros Incentivos</t>
  </si>
  <si>
    <t xml:space="preserve">   Taxas sobre Serviços Bancários</t>
  </si>
  <si>
    <t>5.2.2.1.1.08.01.02</t>
  </si>
  <si>
    <t>5.2.2.1.1.08.01.03</t>
  </si>
  <si>
    <t>5.2.2.1.1.08.01.04</t>
  </si>
  <si>
    <t xml:space="preserve">   Prodesu - Programa Desenvolvimento Sustentável do Sistema</t>
  </si>
  <si>
    <t xml:space="preserve">   Auxílios Diversos A</t>
  </si>
  <si>
    <t xml:space="preserve">   Convênios, Acordos e Ajuda a Entidades - Resol. 1032</t>
  </si>
  <si>
    <t xml:space="preserve">   Subvenções</t>
  </si>
  <si>
    <t>DOTAÇÃO INICIAL - DESPESA CORRENTE</t>
  </si>
  <si>
    <t>GOVERNANÇA
Relacionamento Institucional</t>
  </si>
  <si>
    <t>GESTÃO
Tecnologia da Informação</t>
  </si>
  <si>
    <t xml:space="preserve">GESTÃO
Infraestrutura
</t>
  </si>
  <si>
    <t>ESPECIFICAÇÃO DA RECEITA</t>
  </si>
  <si>
    <t>Superintendente / Diretor (conforme Regimento)</t>
  </si>
  <si>
    <t>SUPERÁVIT FINANCEIRO UTILIZADO DE EXERCÍCIOS ANTERIORES
Decisão(ões) Plenária(s): ______________</t>
  </si>
  <si>
    <t>TRANSFERENCIAS CORRENTES</t>
  </si>
  <si>
    <t xml:space="preserve">OUTROS MATERIAIS DE CONSUMO </t>
  </si>
  <si>
    <t>TOTAL DAS FONTES DE RECURSOS
(RECEITAS + SUPERÁVIT FINANCEIRO)</t>
  </si>
  <si>
    <t>5.2.2.1.2.01.02</t>
  </si>
  <si>
    <t>5.2.2.1.2.01.02.01</t>
  </si>
  <si>
    <t xml:space="preserve">   Títulos e Ações</t>
  </si>
  <si>
    <t xml:space="preserve">   Móveis e Utensílios</t>
  </si>
  <si>
    <t>5.2.2.1.2.01.04</t>
  </si>
  <si>
    <t>5.2.2.1.2.01.04.01</t>
  </si>
  <si>
    <t>5.2.2.1.2.01.04.02</t>
  </si>
  <si>
    <t>5.2.2.1.2.01.04.03</t>
  </si>
  <si>
    <t>5.2.2.1.2.02.01.01</t>
  </si>
  <si>
    <t>5.2.2.1.2.02.02.01</t>
  </si>
  <si>
    <t>5.2.2.1.2.02.02.03</t>
  </si>
  <si>
    <t>5.2.2.1.2.02.02.04</t>
  </si>
  <si>
    <t>5.2.2.1.2.02.02.05</t>
  </si>
  <si>
    <t>5.2.2.1.2.02.02.06</t>
  </si>
  <si>
    <t>5.2.2.1.2.02.02.07</t>
  </si>
  <si>
    <t>5.2.2.1.2.02.02.08</t>
  </si>
  <si>
    <t>5.2.2.1.2.02.02.09</t>
  </si>
  <si>
    <t>5.2.2.1.2.01.03.07</t>
  </si>
  <si>
    <t xml:space="preserve">   Sistemas de Processamento de Dados </t>
  </si>
  <si>
    <t xml:space="preserve">   Amortizações de Empréstimos (Dívida Fundada)</t>
  </si>
  <si>
    <t xml:space="preserve">   Transferências de Capital A</t>
  </si>
  <si>
    <t>PROPOSTA ORÇAMENTÁRIA POR PROGRAMA</t>
  </si>
  <si>
    <t>PROPOSTA ORÇAMENTÁRIA - DEMONSTRATIVO ANALÍTICO DA RECEITA</t>
  </si>
  <si>
    <t>TAXAS PELO EXERCÍCIO DO PODER DE POLÍCIA</t>
  </si>
  <si>
    <t xml:space="preserve">   Taxas pelo Exercício do Poder de Polícia</t>
  </si>
  <si>
    <t xml:space="preserve">      Anotação de Responsabilidade Técnica - ART</t>
  </si>
  <si>
    <t>ANOTAÇÃO DE RESPONSABILIDADE TÉCNICA - ART</t>
  </si>
  <si>
    <t>ANUIDADES DE PESSOAS FÍSICAS</t>
  </si>
  <si>
    <t xml:space="preserve">   Anuidades de Pessoas Físicas</t>
  </si>
  <si>
    <t xml:space="preserve">      Anuidades de Pessoas Físicas do Exercício</t>
  </si>
  <si>
    <t xml:space="preserve">      Anuidades de Pessoas Físicas do Exercício Anterior</t>
  </si>
  <si>
    <t xml:space="preserve">   Anuidades de Pessoas Jurídicas</t>
  </si>
  <si>
    <t xml:space="preserve">      Anuidades de Pessoas Jurídicas do Exercício</t>
  </si>
  <si>
    <t xml:space="preserve">      Anuidades de Pessoas Jurídicas do Exercício Anterior</t>
  </si>
  <si>
    <t xml:space="preserve">   Receitas Imobiliárias</t>
  </si>
  <si>
    <t xml:space="preserve">   Emolumentos com Inscrições</t>
  </si>
  <si>
    <t xml:space="preserve">   Emolumentos com Expedições de Carteiras</t>
  </si>
  <si>
    <t xml:space="preserve">   Emolumentos com Expedições de Certidões</t>
  </si>
  <si>
    <t xml:space="preserve">   Emolumentos com Vistos de Registros</t>
  </si>
  <si>
    <t xml:space="preserve">   Emolumentos com Diversas Receitas</t>
  </si>
  <si>
    <t xml:space="preserve">   Juros e Encargos de Empréstimos Concedidos</t>
  </si>
  <si>
    <t xml:space="preserve">   Juros de Mora sobre Anuidades</t>
  </si>
  <si>
    <t xml:space="preserve">   Juros de Mora sobre Multas de Infrações</t>
  </si>
  <si>
    <t xml:space="preserve">   Atualização Monetária</t>
  </si>
  <si>
    <t xml:space="preserve">      Atualização Monetária sobre Anuidades</t>
  </si>
  <si>
    <t xml:space="preserve">      Atualização Monetária sobre Multas de Infrações</t>
  </si>
  <si>
    <t xml:space="preserve">      Multas sobre Anuidades</t>
  </si>
  <si>
    <t xml:space="preserve">      Remuneração de Depósitos Bancários e Aplicações Financeiras</t>
  </si>
  <si>
    <t xml:space="preserve">   Multas de Infrações</t>
  </si>
  <si>
    <t xml:space="preserve">   Empréstimos Tomados</t>
  </si>
  <si>
    <t xml:space="preserve">   Alienações de Bens Móveis</t>
  </si>
  <si>
    <t xml:space="preserve">   Alienações de Bens Imóveis</t>
  </si>
  <si>
    <t xml:space="preserve">   Alienações de Títulos e Ações</t>
  </si>
  <si>
    <t>PROPOSTA ORÇAMENTÁRIA - DEMONSTRATIVO SINTÉTICO DA RECEITA E DA DESPESA</t>
  </si>
  <si>
    <t>PREVISÃO INICIAL DA RECEITA</t>
  </si>
  <si>
    <t>5.2.1.1.2.06</t>
  </si>
  <si>
    <t>SALDOS DE EXERCÍCIOS (Exclusivamente Programa Fortalece)</t>
  </si>
  <si>
    <t>________________________________________________</t>
  </si>
  <si>
    <t xml:space="preserve">      Outros Materiais de Consumo</t>
  </si>
  <si>
    <t>5.2.2.1.1.04.03.03.001</t>
  </si>
  <si>
    <t xml:space="preserve">   Outros Materiais de Consumo</t>
  </si>
  <si>
    <t xml:space="preserve">   Passagens</t>
  </si>
  <si>
    <t xml:space="preserve">   Hospedagens e Alimentação</t>
  </si>
  <si>
    <t xml:space="preserve">   Despesas com Locomoção</t>
  </si>
  <si>
    <t xml:space="preserve">   Contribuições</t>
  </si>
  <si>
    <t xml:space="preserve">   Indenizações, Restituições e Reposições</t>
  </si>
  <si>
    <t>5.2.2.1.1.06.06 a 16</t>
  </si>
  <si>
    <t xml:space="preserve">   Premiações, Ordens Honoríficas e Incentivos</t>
  </si>
  <si>
    <t>DOTAÇÃO INICIAL - DESPESA DE CAPITAL</t>
  </si>
  <si>
    <t xml:space="preserve">   Obras, Instalações e Reformas</t>
  </si>
  <si>
    <t>OBRAS, INSTALAÇÕES E REFORMAS</t>
  </si>
  <si>
    <t xml:space="preserve">   Obras e Instalações em andamento</t>
  </si>
  <si>
    <t xml:space="preserve">   Aquisição de Imóveis</t>
  </si>
  <si>
    <t xml:space="preserve">   Intangível</t>
  </si>
  <si>
    <t>5.2.2.1.2.02.05</t>
  </si>
  <si>
    <t xml:space="preserve">   Amortizações de Empréstimos</t>
  </si>
  <si>
    <t xml:space="preserve">   Outras Amortizações</t>
  </si>
  <si>
    <t xml:space="preserve">   Transferências de Capital</t>
  </si>
  <si>
    <t>CÓDIGO</t>
  </si>
  <si>
    <t>DESPESA ANALÍTICA</t>
  </si>
  <si>
    <t>RECEITA ANALÍTICA</t>
  </si>
  <si>
    <t>RECEITA SINTÉTICA</t>
  </si>
  <si>
    <t>PROPOSTA ORÇAMENTÁRIA
DESPESA FIXADA</t>
  </si>
  <si>
    <t>PROPOSTA ORÇAMENTÁRIA
RECEITA PREVISTA</t>
  </si>
  <si>
    <t>%
Arrecadado 
x 
Previsto</t>
  </si>
  <si>
    <t>% 
sobre
Total</t>
  </si>
  <si>
    <t>% 
Receita Prevista
 Ano Anterior</t>
  </si>
  <si>
    <t>TRANSPOSIÇÕES
ORÇAMENTÁRIAS
Nº __ a __ 
E
REFORMULAÇÕES
APROVADAS</t>
  </si>
  <si>
    <t>%
Executado 
x 
Orçado
Atual</t>
  </si>
  <si>
    <r>
      <t xml:space="preserve">GESTÃO
</t>
    </r>
    <r>
      <rPr>
        <b/>
        <u/>
        <sz val="9"/>
        <color rgb="FFFFFF99"/>
        <rFont val="Arial"/>
        <family val="2"/>
      </rPr>
      <t>TOTAL</t>
    </r>
    <r>
      <rPr>
        <b/>
        <sz val="9"/>
        <color rgb="FFFFFF99"/>
        <rFont val="Arial"/>
        <family val="2"/>
      </rPr>
      <t xml:space="preserve">
</t>
    </r>
  </si>
  <si>
    <r>
      <t xml:space="preserve">FINALIDADE
</t>
    </r>
    <r>
      <rPr>
        <b/>
        <u/>
        <sz val="9"/>
        <color theme="4" tint="0.79998168889431442"/>
        <rFont val="Arial"/>
        <family val="2"/>
      </rPr>
      <t>TOTAL</t>
    </r>
    <r>
      <rPr>
        <b/>
        <sz val="9"/>
        <color theme="4" tint="0.79998168889431442"/>
        <rFont val="Arial"/>
        <family val="2"/>
      </rPr>
      <t xml:space="preserve">
</t>
    </r>
  </si>
  <si>
    <r>
      <t xml:space="preserve">GOVERNANÇA
</t>
    </r>
    <r>
      <rPr>
        <b/>
        <u/>
        <sz val="9"/>
        <color rgb="FFFFFF00"/>
        <rFont val="Arial"/>
        <family val="2"/>
      </rPr>
      <t>TOTAL</t>
    </r>
    <r>
      <rPr>
        <b/>
        <sz val="9"/>
        <color rgb="FFFFFF00"/>
        <rFont val="Arial"/>
        <family val="2"/>
      </rPr>
      <t xml:space="preserve">
</t>
    </r>
  </si>
  <si>
    <t>ANEXO III da Resolução nº __/2022</t>
  </si>
  <si>
    <t>CONSELHO REGIONAL DE ENGENHARIA E AGRONOMIA _______</t>
  </si>
  <si>
    <t>PROPOSTA ORÇAMENTÁRIA - DEMONSTRATIVO DAS ESTIMATIVAS DE QUOTAS-PARTES</t>
  </si>
  <si>
    <t>QUOTA-PARTE
CONFEA</t>
  </si>
  <si>
    <t>QUOTA-PARTE
MÚTUA</t>
  </si>
  <si>
    <t>RECEITA BRUTA PREVISTA</t>
  </si>
  <si>
    <t>PROPOSTA ORÇAMENTÁRIA - METODOLOGIA DAS RECEITAS DOS CREAS</t>
  </si>
  <si>
    <t>LEGISLAÇÕES APLICÁVEIS:</t>
  </si>
  <si>
    <t>METODOLOGIA DE CÁLCULO DA PREVISÃO DA RECEITA</t>
  </si>
  <si>
    <t>PARÂMETRO E METODOLOGIA DE CÁLCULO APLICÁVEIS PARA A PREVISÃO DA RECEITA</t>
  </si>
  <si>
    <t>Receita Prevista (R$)</t>
  </si>
  <si>
    <t>Descrição da Conta</t>
  </si>
  <si>
    <r>
      <t xml:space="preserve">% 
Proposta Orçamentária 
sobre
 Dotação
 </t>
    </r>
    <r>
      <rPr>
        <b/>
        <u/>
        <sz val="9"/>
        <color rgb="FF000099"/>
        <rFont val="Arial"/>
        <family val="2"/>
      </rPr>
      <t>Inicial</t>
    </r>
  </si>
  <si>
    <t>% 
Proposta Orçamentária 
sobre
 Dotação
Atualizada</t>
  </si>
  <si>
    <t>Anotação de Responsabilidade Técnica - ART</t>
  </si>
  <si>
    <t>RECEITA ARRECADADA
ATÉ
31/07/2023</t>
  </si>
  <si>
    <t>Despesa Liquidada
até 31/07/2023</t>
  </si>
  <si>
    <t>RECEITA PREVISTA
Ano 2023</t>
  </si>
  <si>
    <t xml:space="preserve">RECEITAS DIVERSAS </t>
  </si>
  <si>
    <t>ressarcimento de receitas</t>
  </si>
  <si>
    <t>outras receitas diversas</t>
  </si>
  <si>
    <t>5.2.1.1.1.09</t>
  </si>
  <si>
    <t>5.2.1.1.1.09.01</t>
  </si>
  <si>
    <t>5.2.1.1.1.09.02</t>
  </si>
  <si>
    <t xml:space="preserve">   Outros Seguros </t>
  </si>
  <si>
    <t>5.2.2.1.1.04.09.49</t>
  </si>
  <si>
    <t>Seminários, Palestras e Conferências</t>
  </si>
  <si>
    <t>Exercício de 2024</t>
  </si>
  <si>
    <t>PROPOSTA ORÇAMENTÁRIA
Ano 2024</t>
  </si>
  <si>
    <t xml:space="preserve">Cancelamento ou Interrupção de Registro PJ </t>
  </si>
  <si>
    <t>Transferencia Mutua</t>
  </si>
  <si>
    <t>Transferencia Confea</t>
  </si>
  <si>
    <t>Transferencia Prodesu</t>
  </si>
  <si>
    <t>5.2.1.1.1.08.01.04</t>
  </si>
  <si>
    <t>Não Tributária S/ Partição  (Multas Disc. Leis 5194/66 e 6496/77)</t>
  </si>
  <si>
    <t xml:space="preserve"> CONSELHO REGIONAL DE ENGENHARIA E AGRONOMIA DA PARAIBA</t>
  </si>
  <si>
    <t>RECEITASDIVERSAS</t>
  </si>
  <si>
    <t>Outras Receitas Diversas</t>
  </si>
  <si>
    <t>CONSELHO REGIONAL DE ENGENHARIA E AGRONOMIA DA PARAIBA</t>
  </si>
  <si>
    <t>FELIPE GUSTAVO BORGES DA SILVA</t>
  </si>
  <si>
    <t>RENATO JOSE MARQUES XAVIER</t>
  </si>
  <si>
    <t>PROPOSTA ORÇAMENTÁRIA INICIAL
Ano 2023</t>
  </si>
  <si>
    <t>ORÇAMENTO
ATUALIZADO
Ano 2023</t>
  </si>
  <si>
    <t>Mobiliario me Geral</t>
  </si>
  <si>
    <t>Maquinas, Motores e Aparelhos</t>
  </si>
  <si>
    <t>Veiculos</t>
  </si>
  <si>
    <t>Equipamento de Informatica</t>
  </si>
  <si>
    <t>Outros Bens Moveis</t>
  </si>
  <si>
    <t>QUOTA-PARTE
CREA-PB</t>
  </si>
  <si>
    <t xml:space="preserve">   Receitas Diversas</t>
  </si>
  <si>
    <t>5.2.2.1.1.04.03.04.025</t>
  </si>
  <si>
    <t xml:space="preserve">   Manutenção e Conservação Bens Móveis</t>
  </si>
  <si>
    <t xml:space="preserve">  Jetons - Conselheiros </t>
  </si>
  <si>
    <t>ANEXO VII da Resolução nº 1.038/2023</t>
  </si>
  <si>
    <t>ANEXO V da Resolução nº 1.038/2023</t>
  </si>
  <si>
    <t>ANEXO IV da Resolução nº 1.038/2023</t>
  </si>
  <si>
    <t>Cancelamento ou Interrupção de Registro PJ</t>
  </si>
  <si>
    <t>Presidente em Exercício</t>
  </si>
  <si>
    <t>Transferencia Confea Prodesu</t>
  </si>
  <si>
    <t>Transferencia Confea (Programa Fortalece)</t>
  </si>
  <si>
    <t>Decisão Plenária nº PL-222/2023</t>
  </si>
  <si>
    <t xml:space="preserve">Presidente </t>
  </si>
  <si>
    <t>HUGO BARBOSA DE PAIVA JUNIOR</t>
  </si>
  <si>
    <t xml:space="preserve">JOÃO PESSOA-PB, 14 DE DEZEMBRO DE 2023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</si>
</sst>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#,##0.0000"/>
    <numFmt numFmtId="165" formatCode="_(* #,##0.00_);_(* \(#,##0.00\);_(* \-??_);_(@_)"/>
    <numFmt numFmtId="166" formatCode="_(* #,##0.00_);_(* \(#,##0.00\);_(* &quot;-&quot;??_);_(@_)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0"/>
      <name val="Verdana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99"/>
      <name val="Arial"/>
      <family val="2"/>
    </font>
    <font>
      <b/>
      <sz val="10"/>
      <color rgb="FF000099"/>
      <name val="Arial"/>
      <family val="2"/>
    </font>
    <font>
      <b/>
      <i/>
      <sz val="10"/>
      <name val="Arial"/>
      <family val="2"/>
    </font>
    <font>
      <sz val="10"/>
      <name val="Times New Roman"/>
      <family val="1"/>
    </font>
    <font>
      <sz val="8.5"/>
      <name val="Arial"/>
      <family val="2"/>
      <charset val="1"/>
    </font>
    <font>
      <sz val="8"/>
      <name val="Calibri"/>
      <family val="2"/>
      <scheme val="minor"/>
    </font>
    <font>
      <sz val="8.5"/>
      <name val="Arial"/>
      <family val="2"/>
    </font>
    <font>
      <b/>
      <sz val="9"/>
      <color rgb="FFFFFF00"/>
      <name val="Arial"/>
      <family val="2"/>
    </font>
    <font>
      <b/>
      <sz val="9"/>
      <color theme="4" tint="0.79998168889431442"/>
      <name val="Arial"/>
      <family val="2"/>
    </font>
    <font>
      <b/>
      <sz val="9"/>
      <color rgb="FFFFFF99"/>
      <name val="Arial"/>
      <family val="2"/>
    </font>
    <font>
      <b/>
      <sz val="9"/>
      <color rgb="FF000099"/>
      <name val="Arial"/>
      <family val="2"/>
    </font>
    <font>
      <b/>
      <sz val="9"/>
      <name val="Arial"/>
      <family val="2"/>
      <charset val="1"/>
    </font>
    <font>
      <sz val="9"/>
      <color theme="1"/>
      <name val="Arial"/>
      <family val="2"/>
    </font>
    <font>
      <sz val="9"/>
      <color rgb="FF000099"/>
      <name val="Arial"/>
      <family val="2"/>
    </font>
    <font>
      <sz val="8.5"/>
      <color rgb="FF000099"/>
      <name val="Arial"/>
      <family val="2"/>
    </font>
    <font>
      <sz val="10"/>
      <name val="Times New Roman"/>
    </font>
    <font>
      <b/>
      <sz val="11"/>
      <color rgb="FF000099"/>
      <name val="Arial"/>
      <family val="2"/>
    </font>
    <font>
      <sz val="11"/>
      <color theme="1"/>
      <name val="Arial"/>
      <family val="2"/>
    </font>
    <font>
      <b/>
      <u/>
      <sz val="10"/>
      <color rgb="FF000099"/>
      <name val="Arial"/>
      <family val="2"/>
    </font>
    <font>
      <b/>
      <u/>
      <sz val="9"/>
      <color rgb="FFFFFF00"/>
      <name val="Arial"/>
      <family val="2"/>
    </font>
    <font>
      <b/>
      <u/>
      <sz val="9"/>
      <color theme="4" tint="0.79998168889431442"/>
      <name val="Arial"/>
      <family val="2"/>
    </font>
    <font>
      <b/>
      <u/>
      <sz val="9"/>
      <color rgb="FFFFFF99"/>
      <name val="Arial"/>
      <family val="2"/>
    </font>
    <font>
      <b/>
      <sz val="8"/>
      <color rgb="FF000099"/>
      <name val="Arial"/>
      <family val="2"/>
    </font>
    <font>
      <i/>
      <sz val="10"/>
      <name val="Arial"/>
      <family val="2"/>
    </font>
    <font>
      <sz val="8"/>
      <color rgb="FF000099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b/>
      <u/>
      <sz val="9"/>
      <color rgb="FF000099"/>
      <name val="Arial"/>
      <family val="2"/>
    </font>
    <font>
      <b/>
      <sz val="9"/>
      <name val="Arial"/>
    </font>
    <font>
      <b/>
      <sz val="8"/>
      <color rgb="FF000099"/>
      <name val="Arial"/>
    </font>
    <font>
      <b/>
      <sz val="10"/>
      <color rgb="FF0000FF"/>
      <name val="Arial"/>
      <family val="2"/>
    </font>
    <font>
      <sz val="10"/>
      <name val="Arial"/>
    </font>
    <font>
      <b/>
      <sz val="9"/>
      <color rgb="FF0000FF"/>
      <name val="Arial"/>
      <family val="2"/>
    </font>
    <font>
      <sz val="9"/>
      <color rgb="FF0000FF"/>
      <name val="Arial"/>
      <family val="2"/>
    </font>
    <font>
      <sz val="10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8"/>
      </left>
      <right/>
      <top/>
      <bottom style="medium">
        <color auto="1"/>
      </bottom>
      <diagonal/>
    </border>
    <border>
      <left style="medium">
        <color indexed="8"/>
      </left>
      <right style="thin">
        <color indexed="8"/>
      </right>
      <top/>
      <bottom style="medium">
        <color auto="1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indexed="8"/>
      </right>
      <top style="medium">
        <color auto="1"/>
      </top>
      <bottom style="thick">
        <color auto="1"/>
      </bottom>
      <diagonal/>
    </border>
    <border>
      <left style="medium">
        <color indexed="8"/>
      </left>
      <right style="thin">
        <color indexed="8"/>
      </right>
      <top style="medium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8"/>
      </right>
      <top style="thin">
        <color theme="4" tint="0.39997558519241921"/>
      </top>
      <bottom style="thin">
        <color theme="4" tint="0.39997558519241921"/>
      </bottom>
      <diagonal/>
    </border>
    <border>
      <left style="thick">
        <color auto="1"/>
      </left>
      <right style="thin">
        <color indexed="8"/>
      </right>
      <top/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2" fillId="0" borderId="0"/>
    <xf numFmtId="0" fontId="1" fillId="0" borderId="0"/>
    <xf numFmtId="43" fontId="6" fillId="0" borderId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166" fontId="2" fillId="0" borderId="0" applyFont="0" applyFill="0" applyBorder="0" applyAlignment="0" applyProtection="0"/>
  </cellStyleXfs>
  <cellXfs count="257">
    <xf numFmtId="0" fontId="0" fillId="0" borderId="0" xfId="0"/>
    <xf numFmtId="0" fontId="2" fillId="0" borderId="0" xfId="1" applyAlignment="1">
      <alignment vertical="center"/>
    </xf>
    <xf numFmtId="164" fontId="2" fillId="0" borderId="0" xfId="1" applyNumberFormat="1" applyAlignment="1">
      <alignment vertical="center"/>
    </xf>
    <xf numFmtId="0" fontId="2" fillId="0" borderId="0" xfId="1" applyAlignment="1">
      <alignment horizontal="left" vertical="center"/>
    </xf>
    <xf numFmtId="0" fontId="3" fillId="0" borderId="0" xfId="1" applyFont="1" applyAlignment="1">
      <alignment vertical="center"/>
    </xf>
    <xf numFmtId="43" fontId="2" fillId="0" borderId="0" xfId="1" applyNumberFormat="1" applyAlignment="1">
      <alignment vertical="center"/>
    </xf>
    <xf numFmtId="4" fontId="3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4" fontId="2" fillId="0" borderId="0" xfId="1" applyNumberFormat="1" applyAlignment="1">
      <alignment vertical="center"/>
    </xf>
    <xf numFmtId="0" fontId="12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4" fontId="16" fillId="0" borderId="0" xfId="1" applyNumberFormat="1" applyFont="1" applyAlignment="1">
      <alignment vertical="center"/>
    </xf>
    <xf numFmtId="0" fontId="1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1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7" fillId="0" borderId="0" xfId="1" applyFont="1" applyAlignment="1">
      <alignment vertical="center"/>
    </xf>
    <xf numFmtId="164" fontId="2" fillId="0" borderId="0" xfId="1" applyNumberFormat="1" applyAlignment="1">
      <alignment horizontal="center" vertical="center"/>
    </xf>
    <xf numFmtId="165" fontId="3" fillId="0" borderId="0" xfId="1" applyNumberFormat="1" applyFont="1" applyAlignment="1">
      <alignment horizontal="right" vertical="center"/>
    </xf>
    <xf numFmtId="0" fontId="20" fillId="0" borderId="0" xfId="1" applyFont="1" applyAlignment="1">
      <alignment vertical="center"/>
    </xf>
    <xf numFmtId="4" fontId="2" fillId="0" borderId="0" xfId="1" applyNumberFormat="1" applyAlignment="1">
      <alignment horizontal="center" vertical="center"/>
    </xf>
    <xf numFmtId="40" fontId="2" fillId="0" borderId="0" xfId="1" applyNumberForma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/>
    </xf>
    <xf numFmtId="39" fontId="15" fillId="0" borderId="0" xfId="1" applyNumberFormat="1" applyFont="1" applyAlignment="1">
      <alignment vertical="center"/>
    </xf>
    <xf numFmtId="39" fontId="2" fillId="0" borderId="0" xfId="1" applyNumberFormat="1" applyAlignment="1">
      <alignment vertical="center"/>
    </xf>
    <xf numFmtId="0" fontId="7" fillId="0" borderId="4" xfId="0" applyFont="1" applyBorder="1" applyAlignment="1">
      <alignment horizontal="left" vertical="top" wrapText="1"/>
    </xf>
    <xf numFmtId="43" fontId="7" fillId="0" borderId="0" xfId="1" applyNumberFormat="1" applyFont="1" applyAlignment="1">
      <alignment vertical="center"/>
    </xf>
    <xf numFmtId="0" fontId="3" fillId="0" borderId="4" xfId="0" applyFont="1" applyBorder="1" applyAlignment="1">
      <alignment horizontal="left" vertical="top" wrapText="1"/>
    </xf>
    <xf numFmtId="43" fontId="3" fillId="0" borderId="0" xfId="1" applyNumberFormat="1" applyFont="1" applyAlignment="1">
      <alignment vertical="center"/>
    </xf>
    <xf numFmtId="0" fontId="28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4" fontId="14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43" fontId="8" fillId="0" borderId="0" xfId="1" applyNumberFormat="1" applyFont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10" fillId="0" borderId="0" xfId="1" applyFont="1" applyAlignment="1">
      <alignment horizontal="center" vertical="center"/>
    </xf>
    <xf numFmtId="0" fontId="8" fillId="0" borderId="1" xfId="1" applyFont="1" applyBorder="1" applyAlignment="1">
      <alignment vertical="center"/>
    </xf>
    <xf numFmtId="39" fontId="3" fillId="0" borderId="11" xfId="1" applyNumberFormat="1" applyFont="1" applyBorder="1" applyAlignment="1">
      <alignment vertical="center"/>
    </xf>
    <xf numFmtId="39" fontId="3" fillId="0" borderId="16" xfId="1" applyNumberFormat="1" applyFont="1" applyBorder="1" applyAlignment="1">
      <alignment vertical="center"/>
    </xf>
    <xf numFmtId="0" fontId="18" fillId="0" borderId="0" xfId="1" applyFont="1" applyAlignment="1">
      <alignment horizontal="left" vertical="center"/>
    </xf>
    <xf numFmtId="0" fontId="24" fillId="0" borderId="17" xfId="1" applyFont="1" applyBorder="1" applyAlignment="1">
      <alignment horizontal="center" vertical="center" wrapText="1"/>
    </xf>
    <xf numFmtId="0" fontId="24" fillId="0" borderId="18" xfId="1" applyFont="1" applyBorder="1" applyAlignment="1">
      <alignment horizontal="center" vertical="center" wrapText="1"/>
    </xf>
    <xf numFmtId="0" fontId="24" fillId="0" borderId="19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left" vertical="center"/>
    </xf>
    <xf numFmtId="4" fontId="2" fillId="0" borderId="9" xfId="1" applyNumberFormat="1" applyBorder="1" applyAlignment="1">
      <alignment vertical="center"/>
    </xf>
    <xf numFmtId="0" fontId="7" fillId="0" borderId="21" xfId="1" applyFont="1" applyBorder="1" applyAlignment="1">
      <alignment horizontal="left" vertical="center"/>
    </xf>
    <xf numFmtId="4" fontId="8" fillId="0" borderId="9" xfId="1" applyNumberFormat="1" applyFont="1" applyBorder="1" applyAlignment="1">
      <alignment vertical="center"/>
    </xf>
    <xf numFmtId="4" fontId="7" fillId="0" borderId="9" xfId="1" applyNumberFormat="1" applyFont="1" applyBorder="1" applyAlignment="1">
      <alignment vertical="center"/>
    </xf>
    <xf numFmtId="0" fontId="8" fillId="0" borderId="22" xfId="0" applyFont="1" applyBorder="1" applyAlignment="1">
      <alignment horizontal="left" vertical="top"/>
    </xf>
    <xf numFmtId="4" fontId="3" fillId="0" borderId="9" xfId="1" applyNumberFormat="1" applyFont="1" applyBorder="1" applyAlignment="1">
      <alignment vertical="center"/>
    </xf>
    <xf numFmtId="0" fontId="7" fillId="0" borderId="22" xfId="0" applyFont="1" applyBorder="1" applyAlignment="1">
      <alignment horizontal="left" vertical="top"/>
    </xf>
    <xf numFmtId="0" fontId="31" fillId="0" borderId="0" xfId="0" applyFont="1"/>
    <xf numFmtId="0" fontId="8" fillId="0" borderId="20" xfId="1" applyFont="1" applyBorder="1" applyAlignment="1">
      <alignment horizontal="left" vertical="center"/>
    </xf>
    <xf numFmtId="0" fontId="24" fillId="0" borderId="21" xfId="1" applyFont="1" applyBorder="1" applyAlignment="1">
      <alignment horizontal="left" vertical="center" wrapText="1"/>
    </xf>
    <xf numFmtId="0" fontId="32" fillId="0" borderId="1" xfId="1" applyFont="1" applyBorder="1" applyAlignment="1">
      <alignment horizontal="left" vertical="center" wrapText="1"/>
    </xf>
    <xf numFmtId="4" fontId="32" fillId="0" borderId="9" xfId="1" applyNumberFormat="1" applyFont="1" applyBorder="1" applyAlignment="1">
      <alignment vertical="center"/>
    </xf>
    <xf numFmtId="0" fontId="24" fillId="0" borderId="21" xfId="1" applyFont="1" applyBorder="1" applyAlignment="1">
      <alignment horizontal="left" vertical="center"/>
    </xf>
    <xf numFmtId="0" fontId="32" fillId="0" borderId="1" xfId="1" applyFont="1" applyBorder="1" applyAlignment="1">
      <alignment vertical="center"/>
    </xf>
    <xf numFmtId="4" fontId="37" fillId="0" borderId="0" xfId="1" applyNumberFormat="1" applyFont="1" applyAlignment="1">
      <alignment vertical="center"/>
    </xf>
    <xf numFmtId="0" fontId="37" fillId="0" borderId="0" xfId="1" applyFont="1" applyAlignment="1">
      <alignment vertical="center"/>
    </xf>
    <xf numFmtId="0" fontId="2" fillId="0" borderId="0" xfId="1"/>
    <xf numFmtId="0" fontId="3" fillId="0" borderId="5" xfId="1" applyFont="1" applyBorder="1"/>
    <xf numFmtId="0" fontId="3" fillId="0" borderId="0" xfId="1" applyFont="1"/>
    <xf numFmtId="0" fontId="3" fillId="0" borderId="7" xfId="1" applyFont="1" applyBorder="1"/>
    <xf numFmtId="0" fontId="3" fillId="0" borderId="32" xfId="1" applyFont="1" applyBorder="1"/>
    <xf numFmtId="0" fontId="3" fillId="0" borderId="35" xfId="1" applyFont="1" applyBorder="1"/>
    <xf numFmtId="0" fontId="2" fillId="0" borderId="24" xfId="1" applyBorder="1" applyAlignment="1">
      <alignment horizontal="center"/>
    </xf>
    <xf numFmtId="0" fontId="3" fillId="0" borderId="0" xfId="1" applyFont="1" applyAlignment="1">
      <alignment horizontal="center"/>
    </xf>
    <xf numFmtId="0" fontId="39" fillId="0" borderId="31" xfId="1" applyFont="1" applyBorder="1" applyAlignment="1">
      <alignment horizontal="center"/>
    </xf>
    <xf numFmtId="0" fontId="2" fillId="0" borderId="24" xfId="1" applyBorder="1"/>
    <xf numFmtId="0" fontId="2" fillId="0" borderId="31" xfId="1" applyBorder="1"/>
    <xf numFmtId="3" fontId="40" fillId="0" borderId="24" xfId="1" applyNumberFormat="1" applyFont="1" applyBorder="1"/>
    <xf numFmtId="0" fontId="41" fillId="0" borderId="0" xfId="1" applyFont="1" applyAlignment="1">
      <alignment horizontal="center"/>
    </xf>
    <xf numFmtId="4" fontId="42" fillId="0" borderId="0" xfId="1" applyNumberFormat="1" applyFont="1"/>
    <xf numFmtId="4" fontId="43" fillId="0" borderId="31" xfId="1" applyNumberFormat="1" applyFont="1" applyBorder="1"/>
    <xf numFmtId="3" fontId="40" fillId="0" borderId="25" xfId="1" applyNumberFormat="1" applyFont="1" applyBorder="1"/>
    <xf numFmtId="0" fontId="41" fillId="0" borderId="26" xfId="1" applyFont="1" applyBorder="1" applyAlignment="1">
      <alignment horizontal="center"/>
    </xf>
    <xf numFmtId="0" fontId="2" fillId="0" borderId="26" xfId="1" applyBorder="1"/>
    <xf numFmtId="4" fontId="42" fillId="0" borderId="26" xfId="1" applyNumberFormat="1" applyFont="1" applyBorder="1"/>
    <xf numFmtId="4" fontId="43" fillId="0" borderId="27" xfId="1" applyNumberFormat="1" applyFont="1" applyBorder="1"/>
    <xf numFmtId="0" fontId="3" fillId="0" borderId="37" xfId="1" applyFont="1" applyBorder="1"/>
    <xf numFmtId="0" fontId="3" fillId="0" borderId="35" xfId="1" applyFont="1" applyBorder="1" applyAlignment="1">
      <alignment horizontal="center" vertical="center"/>
    </xf>
    <xf numFmtId="0" fontId="3" fillId="0" borderId="32" xfId="1" applyFont="1" applyBorder="1" applyAlignment="1">
      <alignment horizontal="centerContinuous" vertical="center"/>
    </xf>
    <xf numFmtId="0" fontId="3" fillId="0" borderId="7" xfId="1" applyFont="1" applyBorder="1" applyAlignment="1">
      <alignment horizontal="center" vertical="center"/>
    </xf>
    <xf numFmtId="4" fontId="2" fillId="0" borderId="32" xfId="1" applyNumberFormat="1" applyBorder="1"/>
    <xf numFmtId="4" fontId="3" fillId="0" borderId="8" xfId="1" applyNumberFormat="1" applyFont="1" applyBorder="1"/>
    <xf numFmtId="10" fontId="28" fillId="0" borderId="0" xfId="1" applyNumberFormat="1" applyFont="1" applyAlignment="1">
      <alignment vertical="center"/>
    </xf>
    <xf numFmtId="10" fontId="14" fillId="0" borderId="0" xfId="1" applyNumberFormat="1" applyFont="1" applyAlignment="1">
      <alignment vertical="center"/>
    </xf>
    <xf numFmtId="10" fontId="14" fillId="0" borderId="0" xfId="1" applyNumberFormat="1" applyFont="1" applyAlignment="1">
      <alignment horizontal="center" vertical="center"/>
    </xf>
    <xf numFmtId="0" fontId="8" fillId="0" borderId="40" xfId="1" applyFont="1" applyBorder="1" applyAlignment="1">
      <alignment vertical="center"/>
    </xf>
    <xf numFmtId="2" fontId="8" fillId="0" borderId="40" xfId="1" applyNumberFormat="1" applyFont="1" applyBorder="1" applyAlignment="1">
      <alignment horizontal="center" vertical="center"/>
    </xf>
    <xf numFmtId="1" fontId="8" fillId="0" borderId="40" xfId="1" applyNumberFormat="1" applyFont="1" applyBorder="1" applyAlignment="1">
      <alignment horizontal="center" vertical="center" wrapText="1"/>
    </xf>
    <xf numFmtId="0" fontId="24" fillId="0" borderId="40" xfId="1" applyFont="1" applyBorder="1" applyAlignment="1">
      <alignment horizontal="center" vertical="center" wrapText="1"/>
    </xf>
    <xf numFmtId="10" fontId="24" fillId="0" borderId="40" xfId="1" applyNumberFormat="1" applyFont="1" applyBorder="1" applyAlignment="1">
      <alignment horizontal="center" vertical="center" wrapText="1"/>
    </xf>
    <xf numFmtId="1" fontId="21" fillId="0" borderId="40" xfId="1" applyNumberFormat="1" applyFont="1" applyBorder="1" applyAlignment="1">
      <alignment horizontal="center" vertical="center" wrapText="1"/>
    </xf>
    <xf numFmtId="1" fontId="22" fillId="0" borderId="40" xfId="1" applyNumberFormat="1" applyFont="1" applyBorder="1" applyAlignment="1">
      <alignment horizontal="center" vertical="center" wrapText="1"/>
    </xf>
    <xf numFmtId="1" fontId="23" fillId="0" borderId="40" xfId="1" applyNumberFormat="1" applyFont="1" applyBorder="1" applyAlignment="1">
      <alignment horizontal="center" vertical="center" wrapText="1"/>
    </xf>
    <xf numFmtId="0" fontId="8" fillId="0" borderId="40" xfId="1" applyFont="1" applyBorder="1" applyAlignment="1">
      <alignment horizontal="left" vertical="center"/>
    </xf>
    <xf numFmtId="0" fontId="3" fillId="0" borderId="40" xfId="1" applyFont="1" applyBorder="1" applyAlignment="1">
      <alignment vertical="center"/>
    </xf>
    <xf numFmtId="4" fontId="3" fillId="0" borderId="40" xfId="1" applyNumberFormat="1" applyFont="1" applyBorder="1" applyAlignment="1">
      <alignment vertical="center"/>
    </xf>
    <xf numFmtId="4" fontId="3" fillId="0" borderId="40" xfId="1" applyNumberFormat="1" applyFont="1" applyBorder="1" applyAlignment="1">
      <alignment vertical="center" wrapText="1"/>
    </xf>
    <xf numFmtId="10" fontId="13" fillId="0" borderId="40" xfId="5" applyNumberFormat="1" applyFont="1" applyFill="1" applyBorder="1" applyAlignment="1">
      <alignment horizontal="center" vertical="center"/>
    </xf>
    <xf numFmtId="4" fontId="47" fillId="0" borderId="40" xfId="1" applyNumberFormat="1" applyFont="1" applyBorder="1" applyAlignment="1">
      <alignment vertical="center"/>
    </xf>
    <xf numFmtId="10" fontId="36" fillId="0" borderId="40" xfId="1" applyNumberFormat="1" applyFont="1" applyBorder="1" applyAlignment="1">
      <alignment vertical="center"/>
    </xf>
    <xf numFmtId="4" fontId="8" fillId="0" borderId="40" xfId="1" applyNumberFormat="1" applyFont="1" applyBorder="1" applyAlignment="1">
      <alignment vertical="center"/>
    </xf>
    <xf numFmtId="4" fontId="49" fillId="0" borderId="40" xfId="1" applyNumberFormat="1" applyFont="1" applyBorder="1" applyAlignment="1">
      <alignment vertical="center"/>
    </xf>
    <xf numFmtId="0" fontId="7" fillId="0" borderId="40" xfId="1" applyFont="1" applyBorder="1" applyAlignment="1">
      <alignment horizontal="left" vertical="center"/>
    </xf>
    <xf numFmtId="0" fontId="7" fillId="0" borderId="40" xfId="1" applyFont="1" applyBorder="1" applyAlignment="1">
      <alignment vertical="center"/>
    </xf>
    <xf numFmtId="4" fontId="7" fillId="0" borderId="40" xfId="1" applyNumberFormat="1" applyFont="1" applyBorder="1" applyAlignment="1">
      <alignment vertical="center"/>
    </xf>
    <xf numFmtId="4" fontId="2" fillId="0" borderId="40" xfId="1" applyNumberFormat="1" applyBorder="1" applyAlignment="1">
      <alignment vertical="center" wrapText="1"/>
    </xf>
    <xf numFmtId="4" fontId="50" fillId="0" borderId="40" xfId="1" applyNumberFormat="1" applyFont="1" applyBorder="1" applyAlignment="1">
      <alignment vertical="center"/>
    </xf>
    <xf numFmtId="10" fontId="38" fillId="0" borderId="40" xfId="1" applyNumberFormat="1" applyFont="1" applyBorder="1" applyAlignment="1">
      <alignment vertical="center"/>
    </xf>
    <xf numFmtId="0" fontId="8" fillId="0" borderId="40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top" wrapText="1"/>
    </xf>
    <xf numFmtId="0" fontId="8" fillId="0" borderId="40" xfId="0" applyFont="1" applyBorder="1" applyAlignment="1">
      <alignment horizontal="left" vertical="top" wrapText="1"/>
    </xf>
    <xf numFmtId="0" fontId="7" fillId="0" borderId="40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 wrapText="1"/>
    </xf>
    <xf numFmtId="4" fontId="2" fillId="0" borderId="40" xfId="1" applyNumberFormat="1" applyBorder="1" applyAlignment="1">
      <alignment vertical="center"/>
    </xf>
    <xf numFmtId="10" fontId="27" fillId="0" borderId="40" xfId="1" applyNumberFormat="1" applyFont="1" applyBorder="1" applyAlignment="1">
      <alignment vertical="center"/>
    </xf>
    <xf numFmtId="10" fontId="38" fillId="0" borderId="40" xfId="1" applyNumberFormat="1" applyFont="1" applyBorder="1"/>
    <xf numFmtId="0" fontId="2" fillId="0" borderId="40" xfId="1" applyBorder="1" applyAlignment="1">
      <alignment vertical="center"/>
    </xf>
    <xf numFmtId="0" fontId="12" fillId="0" borderId="40" xfId="1" applyFont="1" applyBorder="1"/>
    <xf numFmtId="4" fontId="51" fillId="0" borderId="40" xfId="1" applyNumberFormat="1" applyFont="1" applyBorder="1" applyAlignment="1">
      <alignment vertical="center"/>
    </xf>
    <xf numFmtId="0" fontId="45" fillId="0" borderId="40" xfId="1" applyFont="1" applyBorder="1" applyAlignment="1">
      <alignment horizontal="left" vertical="center"/>
    </xf>
    <xf numFmtId="10" fontId="46" fillId="0" borderId="40" xfId="1" applyNumberFormat="1" applyFont="1" applyBorder="1" applyAlignment="1">
      <alignment vertical="center"/>
    </xf>
    <xf numFmtId="2" fontId="8" fillId="4" borderId="44" xfId="1" applyNumberFormat="1" applyFont="1" applyFill="1" applyBorder="1" applyAlignment="1">
      <alignment horizontal="center" vertical="center"/>
    </xf>
    <xf numFmtId="2" fontId="8" fillId="4" borderId="46" xfId="1" applyNumberFormat="1" applyFont="1" applyFill="1" applyBorder="1" applyAlignment="1">
      <alignment horizontal="center" vertical="center"/>
    </xf>
    <xf numFmtId="0" fontId="8" fillId="4" borderId="46" xfId="1" applyFont="1" applyFill="1" applyBorder="1" applyAlignment="1">
      <alignment horizontal="center" vertical="center" wrapText="1"/>
    </xf>
    <xf numFmtId="0" fontId="8" fillId="4" borderId="43" xfId="1" applyFont="1" applyFill="1" applyBorder="1" applyAlignment="1">
      <alignment horizontal="center" vertical="center" wrapText="1"/>
    </xf>
    <xf numFmtId="0" fontId="8" fillId="0" borderId="47" xfId="1" applyFont="1" applyBorder="1" applyAlignment="1">
      <alignment horizontal="left" vertical="center"/>
    </xf>
    <xf numFmtId="0" fontId="3" fillId="0" borderId="45" xfId="1" applyFont="1" applyBorder="1" applyAlignment="1">
      <alignment vertical="center"/>
    </xf>
    <xf numFmtId="39" fontId="3" fillId="0" borderId="45" xfId="1" applyNumberFormat="1" applyFont="1" applyBorder="1" applyAlignment="1">
      <alignment vertical="center"/>
    </xf>
    <xf numFmtId="39" fontId="3" fillId="0" borderId="48" xfId="1" applyNumberFormat="1" applyFont="1" applyBorder="1" applyAlignment="1">
      <alignment vertical="center"/>
    </xf>
    <xf numFmtId="39" fontId="3" fillId="0" borderId="45" xfId="3" applyNumberFormat="1" applyFont="1" applyFill="1" applyBorder="1" applyAlignment="1">
      <alignment horizontal="right" vertical="center"/>
    </xf>
    <xf numFmtId="39" fontId="3" fillId="0" borderId="48" xfId="3" applyNumberFormat="1" applyFont="1" applyFill="1" applyBorder="1" applyAlignment="1">
      <alignment horizontal="right" vertical="center"/>
    </xf>
    <xf numFmtId="0" fontId="8" fillId="0" borderId="45" xfId="0" applyFont="1" applyBorder="1" applyAlignment="1">
      <alignment horizontal="left" vertical="top" wrapText="1"/>
    </xf>
    <xf numFmtId="39" fontId="8" fillId="0" borderId="45" xfId="3" applyNumberFormat="1" applyFont="1" applyFill="1" applyBorder="1" applyAlignment="1">
      <alignment horizontal="right" vertical="center"/>
    </xf>
    <xf numFmtId="39" fontId="8" fillId="0" borderId="48" xfId="3" applyNumberFormat="1" applyFont="1" applyFill="1" applyBorder="1" applyAlignment="1">
      <alignment horizontal="right" vertical="center"/>
    </xf>
    <xf numFmtId="0" fontId="7" fillId="0" borderId="47" xfId="0" applyFont="1" applyBorder="1" applyAlignment="1">
      <alignment horizontal="left" vertical="top"/>
    </xf>
    <xf numFmtId="0" fontId="7" fillId="0" borderId="45" xfId="0" applyFont="1" applyBorder="1" applyAlignment="1">
      <alignment horizontal="left" vertical="top" wrapText="1"/>
    </xf>
    <xf numFmtId="39" fontId="7" fillId="0" borderId="45" xfId="3" applyNumberFormat="1" applyFont="1" applyFill="1" applyBorder="1" applyAlignment="1">
      <alignment horizontal="right" vertical="center"/>
    </xf>
    <xf numFmtId="39" fontId="7" fillId="0" borderId="48" xfId="3" applyNumberFormat="1" applyFont="1" applyFill="1" applyBorder="1" applyAlignment="1">
      <alignment horizontal="right" vertical="center"/>
    </xf>
    <xf numFmtId="39" fontId="7" fillId="0" borderId="48" xfId="1" applyNumberFormat="1" applyFont="1" applyBorder="1" applyAlignment="1">
      <alignment vertical="center"/>
    </xf>
    <xf numFmtId="0" fontId="8" fillId="0" borderId="47" xfId="0" applyFont="1" applyBorder="1" applyAlignment="1">
      <alignment horizontal="left" vertical="top"/>
    </xf>
    <xf numFmtId="0" fontId="3" fillId="0" borderId="45" xfId="0" applyFont="1" applyBorder="1" applyAlignment="1">
      <alignment horizontal="left" vertical="top" wrapText="1"/>
    </xf>
    <xf numFmtId="39" fontId="7" fillId="0" borderId="45" xfId="1" applyNumberFormat="1" applyFont="1" applyBorder="1" applyAlignment="1">
      <alignment vertical="center"/>
    </xf>
    <xf numFmtId="0" fontId="8" fillId="0" borderId="45" xfId="1" applyFont="1" applyBorder="1" applyAlignment="1">
      <alignment vertical="center"/>
    </xf>
    <xf numFmtId="39" fontId="8" fillId="0" borderId="45" xfId="1" applyNumberFormat="1" applyFont="1" applyBorder="1" applyAlignment="1">
      <alignment vertical="center"/>
    </xf>
    <xf numFmtId="39" fontId="8" fillId="0" borderId="48" xfId="1" applyNumberFormat="1" applyFont="1" applyBorder="1" applyAlignment="1">
      <alignment vertical="center"/>
    </xf>
    <xf numFmtId="0" fontId="7" fillId="0" borderId="47" xfId="1" applyFont="1" applyBorder="1" applyAlignment="1">
      <alignment horizontal="left" vertical="center"/>
    </xf>
    <xf numFmtId="0" fontId="7" fillId="0" borderId="45" xfId="1" applyFont="1" applyBorder="1" applyAlignment="1">
      <alignment vertical="center"/>
    </xf>
    <xf numFmtId="0" fontId="25" fillId="0" borderId="47" xfId="1" applyFont="1" applyBorder="1" applyAlignment="1">
      <alignment horizontal="left" vertical="center"/>
    </xf>
    <xf numFmtId="0" fontId="5" fillId="0" borderId="45" xfId="1" applyFont="1" applyBorder="1" applyAlignment="1">
      <alignment vertical="center"/>
    </xf>
    <xf numFmtId="39" fontId="2" fillId="0" borderId="45" xfId="1" applyNumberFormat="1" applyBorder="1" applyAlignment="1">
      <alignment vertical="center"/>
    </xf>
    <xf numFmtId="39" fontId="48" fillId="0" borderId="48" xfId="1" applyNumberFormat="1" applyFont="1" applyBorder="1" applyAlignment="1">
      <alignment vertical="center"/>
    </xf>
    <xf numFmtId="0" fontId="7" fillId="0" borderId="42" xfId="1" applyFont="1" applyBorder="1" applyAlignment="1">
      <alignment horizontal="left" vertical="center"/>
    </xf>
    <xf numFmtId="0" fontId="7" fillId="0" borderId="49" xfId="1" applyFont="1" applyBorder="1" applyAlignment="1">
      <alignment vertical="center"/>
    </xf>
    <xf numFmtId="39" fontId="7" fillId="0" borderId="49" xfId="1" applyNumberFormat="1" applyFont="1" applyBorder="1" applyAlignment="1">
      <alignment vertical="center"/>
    </xf>
    <xf numFmtId="39" fontId="7" fillId="0" borderId="41" xfId="1" applyNumberFormat="1" applyFont="1" applyBorder="1" applyAlignment="1">
      <alignment vertical="center"/>
    </xf>
    <xf numFmtId="0" fontId="7" fillId="0" borderId="50" xfId="1" applyFont="1" applyBorder="1" applyAlignment="1">
      <alignment horizontal="center" vertical="center"/>
    </xf>
    <xf numFmtId="0" fontId="8" fillId="0" borderId="51" xfId="1" applyFont="1" applyBorder="1" applyAlignment="1">
      <alignment horizontal="left" vertical="center" wrapText="1"/>
    </xf>
    <xf numFmtId="39" fontId="3" fillId="2" borderId="10" xfId="1" applyNumberFormat="1" applyFont="1" applyFill="1" applyBorder="1" applyAlignment="1">
      <alignment vertical="center"/>
    </xf>
    <xf numFmtId="10" fontId="3" fillId="2" borderId="50" xfId="5" applyNumberFormat="1" applyFont="1" applyFill="1" applyBorder="1" applyAlignment="1">
      <alignment horizontal="center" vertical="center"/>
    </xf>
    <xf numFmtId="39" fontId="15" fillId="2" borderId="50" xfId="1" applyNumberFormat="1" applyFont="1" applyFill="1" applyBorder="1" applyAlignment="1">
      <alignment vertical="center"/>
    </xf>
    <xf numFmtId="10" fontId="15" fillId="2" borderId="50" xfId="5" applyNumberFormat="1" applyFont="1" applyFill="1" applyBorder="1" applyAlignment="1">
      <alignment horizontal="center" vertical="center"/>
    </xf>
    <xf numFmtId="0" fontId="8" fillId="0" borderId="40" xfId="1" applyFont="1" applyBorder="1" applyAlignment="1">
      <alignment horizontal="center" vertical="center" wrapText="1"/>
    </xf>
    <xf numFmtId="164" fontId="8" fillId="0" borderId="40" xfId="1" applyNumberFormat="1" applyFont="1" applyBorder="1" applyAlignment="1">
      <alignment horizontal="center" vertical="center" wrapText="1"/>
    </xf>
    <xf numFmtId="164" fontId="24" fillId="0" borderId="40" xfId="1" applyNumberFormat="1" applyFont="1" applyBorder="1" applyAlignment="1">
      <alignment horizontal="center" vertical="center" wrapText="1"/>
    </xf>
    <xf numFmtId="0" fontId="25" fillId="0" borderId="40" xfId="1" applyFont="1" applyBorder="1" applyAlignment="1">
      <alignment horizontal="left" vertical="center"/>
    </xf>
    <xf numFmtId="39" fontId="3" fillId="0" borderId="40" xfId="3" applyNumberFormat="1" applyFont="1" applyFill="1" applyBorder="1" applyAlignment="1">
      <alignment horizontal="right" vertical="center"/>
    </xf>
    <xf numFmtId="39" fontId="3" fillId="0" borderId="40" xfId="1" applyNumberFormat="1" applyFont="1" applyBorder="1" applyAlignment="1">
      <alignment vertical="center"/>
    </xf>
    <xf numFmtId="10" fontId="3" fillId="0" borderId="40" xfId="5" applyNumberFormat="1" applyFont="1" applyFill="1" applyBorder="1" applyAlignment="1">
      <alignment horizontal="center" vertical="center"/>
    </xf>
    <xf numFmtId="39" fontId="15" fillId="0" borderId="40" xfId="3" applyNumberFormat="1" applyFont="1" applyFill="1" applyBorder="1" applyAlignment="1">
      <alignment horizontal="right" vertical="center"/>
    </xf>
    <xf numFmtId="10" fontId="15" fillId="0" borderId="40" xfId="5" applyNumberFormat="1" applyFont="1" applyFill="1" applyBorder="1" applyAlignment="1">
      <alignment horizontal="center" vertical="center"/>
    </xf>
    <xf numFmtId="39" fontId="47" fillId="6" borderId="40" xfId="3" applyNumberFormat="1" applyFont="1" applyFill="1" applyBorder="1" applyAlignment="1">
      <alignment horizontal="right" vertical="center"/>
    </xf>
    <xf numFmtId="39" fontId="8" fillId="0" borderId="40" xfId="3" applyNumberFormat="1" applyFont="1" applyFill="1" applyBorder="1" applyAlignment="1">
      <alignment horizontal="right" vertical="center"/>
    </xf>
    <xf numFmtId="10" fontId="8" fillId="0" borderId="40" xfId="5" applyNumberFormat="1" applyFont="1" applyFill="1" applyBorder="1" applyAlignment="1">
      <alignment horizontal="center" vertical="center"/>
    </xf>
    <xf numFmtId="10" fontId="24" fillId="0" borderId="40" xfId="5" applyNumberFormat="1" applyFont="1" applyFill="1" applyBorder="1" applyAlignment="1">
      <alignment horizontal="center" vertical="center"/>
    </xf>
    <xf numFmtId="39" fontId="7" fillId="0" borderId="40" xfId="3" applyNumberFormat="1" applyFont="1" applyFill="1" applyBorder="1" applyAlignment="1">
      <alignment horizontal="right" vertical="center"/>
    </xf>
    <xf numFmtId="10" fontId="7" fillId="0" borderId="40" xfId="5" applyNumberFormat="1" applyFont="1" applyFill="1" applyBorder="1" applyAlignment="1">
      <alignment horizontal="center" vertical="center"/>
    </xf>
    <xf numFmtId="39" fontId="27" fillId="0" borderId="40" xfId="3" applyNumberFormat="1" applyFont="1" applyFill="1" applyBorder="1" applyAlignment="1">
      <alignment horizontal="right" vertical="center"/>
    </xf>
    <xf numFmtId="10" fontId="27" fillId="0" borderId="40" xfId="5" applyNumberFormat="1" applyFont="1" applyFill="1" applyBorder="1" applyAlignment="1">
      <alignment horizontal="center" vertical="center"/>
    </xf>
    <xf numFmtId="39" fontId="7" fillId="0" borderId="40" xfId="1" applyNumberFormat="1" applyFont="1" applyBorder="1" applyAlignment="1">
      <alignment vertical="center"/>
    </xf>
    <xf numFmtId="0" fontId="8" fillId="0" borderId="40" xfId="2" applyFont="1" applyBorder="1" applyAlignment="1">
      <alignment horizontal="left" vertical="center" wrapText="1"/>
    </xf>
    <xf numFmtId="0" fontId="3" fillId="0" borderId="40" xfId="2" applyFont="1" applyBorder="1" applyAlignment="1">
      <alignment horizontal="left" vertical="center" wrapText="1"/>
    </xf>
    <xf numFmtId="0" fontId="26" fillId="0" borderId="40" xfId="2" applyFont="1" applyBorder="1" applyAlignment="1">
      <alignment horizontal="left" vertical="center" wrapText="1"/>
    </xf>
    <xf numFmtId="39" fontId="15" fillId="0" borderId="40" xfId="1" applyNumberFormat="1" applyFont="1" applyBorder="1" applyAlignment="1">
      <alignment vertical="center"/>
    </xf>
    <xf numFmtId="39" fontId="8" fillId="0" borderId="40" xfId="1" applyNumberFormat="1" applyFont="1" applyBorder="1" applyAlignment="1">
      <alignment vertical="center"/>
    </xf>
    <xf numFmtId="39" fontId="24" fillId="0" borderId="40" xfId="1" applyNumberFormat="1" applyFont="1" applyBorder="1" applyAlignment="1">
      <alignment vertical="center"/>
    </xf>
    <xf numFmtId="39" fontId="27" fillId="0" borderId="40" xfId="1" applyNumberFormat="1" applyFont="1" applyBorder="1" applyAlignment="1">
      <alignment vertical="center"/>
    </xf>
    <xf numFmtId="0" fontId="5" fillId="0" borderId="40" xfId="1" applyFont="1" applyBorder="1" applyAlignment="1">
      <alignment vertical="center"/>
    </xf>
    <xf numFmtId="39" fontId="2" fillId="0" borderId="40" xfId="1" applyNumberFormat="1" applyBorder="1" applyAlignment="1">
      <alignment vertical="center"/>
    </xf>
    <xf numFmtId="39" fontId="14" fillId="0" borderId="40" xfId="1" applyNumberFormat="1" applyFont="1" applyBorder="1" applyAlignment="1">
      <alignment vertical="center"/>
    </xf>
    <xf numFmtId="10" fontId="14" fillId="0" borderId="40" xfId="5" applyNumberFormat="1" applyFont="1" applyFill="1" applyBorder="1" applyAlignment="1">
      <alignment horizontal="center" vertical="center"/>
    </xf>
    <xf numFmtId="10" fontId="2" fillId="0" borderId="40" xfId="5" applyNumberFormat="1" applyFont="1" applyFill="1" applyBorder="1" applyAlignment="1">
      <alignment horizontal="center" vertical="center"/>
    </xf>
    <xf numFmtId="39" fontId="3" fillId="0" borderId="40" xfId="1" applyNumberFormat="1" applyFont="1" applyBorder="1" applyAlignment="1">
      <alignment horizontal="right" vertical="center"/>
    </xf>
    <xf numFmtId="39" fontId="15" fillId="0" borderId="40" xfId="1" applyNumberFormat="1" applyFont="1" applyBorder="1" applyAlignment="1">
      <alignment horizontal="right" vertical="center"/>
    </xf>
    <xf numFmtId="4" fontId="3" fillId="6" borderId="40" xfId="1" applyNumberFormat="1" applyFont="1" applyFill="1" applyBorder="1" applyAlignment="1">
      <alignment vertical="center"/>
    </xf>
    <xf numFmtId="4" fontId="8" fillId="6" borderId="40" xfId="1" applyNumberFormat="1" applyFont="1" applyFill="1" applyBorder="1" applyAlignment="1">
      <alignment vertical="center"/>
    </xf>
    <xf numFmtId="4" fontId="7" fillId="6" borderId="40" xfId="1" applyNumberFormat="1" applyFont="1" applyFill="1" applyBorder="1" applyAlignment="1">
      <alignment vertical="center"/>
    </xf>
    <xf numFmtId="4" fontId="2" fillId="6" borderId="40" xfId="1" applyNumberFormat="1" applyFill="1" applyBorder="1" applyAlignment="1">
      <alignment vertical="center"/>
    </xf>
    <xf numFmtId="4" fontId="3" fillId="7" borderId="40" xfId="1" applyNumberFormat="1" applyFont="1" applyFill="1" applyBorder="1" applyAlignment="1">
      <alignment vertical="center"/>
    </xf>
    <xf numFmtId="4" fontId="8" fillId="7" borderId="40" xfId="1" applyNumberFormat="1" applyFont="1" applyFill="1" applyBorder="1" applyAlignment="1">
      <alignment vertical="center"/>
    </xf>
    <xf numFmtId="4" fontId="7" fillId="7" borderId="40" xfId="1" applyNumberFormat="1" applyFont="1" applyFill="1" applyBorder="1" applyAlignment="1">
      <alignment vertical="center"/>
    </xf>
    <xf numFmtId="4" fontId="2" fillId="7" borderId="40" xfId="1" applyNumberFormat="1" applyFill="1" applyBorder="1" applyAlignment="1">
      <alignment vertical="center"/>
    </xf>
    <xf numFmtId="39" fontId="15" fillId="6" borderId="40" xfId="3" applyNumberFormat="1" applyFont="1" applyFill="1" applyBorder="1" applyAlignment="1">
      <alignment horizontal="right" vertical="center"/>
    </xf>
    <xf numFmtId="39" fontId="24" fillId="6" borderId="40" xfId="3" applyNumberFormat="1" applyFont="1" applyFill="1" applyBorder="1" applyAlignment="1">
      <alignment horizontal="right" vertical="center"/>
    </xf>
    <xf numFmtId="39" fontId="27" fillId="6" borderId="40" xfId="3" applyNumberFormat="1" applyFont="1" applyFill="1" applyBorder="1" applyAlignment="1">
      <alignment horizontal="right" vertical="center"/>
    </xf>
    <xf numFmtId="39" fontId="15" fillId="6" borderId="40" xfId="1" applyNumberFormat="1" applyFont="1" applyFill="1" applyBorder="1" applyAlignment="1">
      <alignment vertical="center"/>
    </xf>
    <xf numFmtId="39" fontId="24" fillId="6" borderId="40" xfId="1" applyNumberFormat="1" applyFont="1" applyFill="1" applyBorder="1" applyAlignment="1">
      <alignment vertical="center"/>
    </xf>
    <xf numFmtId="39" fontId="27" fillId="6" borderId="40" xfId="1" applyNumberFormat="1" applyFont="1" applyFill="1" applyBorder="1" applyAlignment="1">
      <alignment vertical="center"/>
    </xf>
    <xf numFmtId="0" fontId="7" fillId="0" borderId="40" xfId="1" applyFont="1" applyFill="1" applyBorder="1" applyAlignment="1">
      <alignment horizontal="left" vertical="center"/>
    </xf>
    <xf numFmtId="39" fontId="3" fillId="0" borderId="52" xfId="1" applyNumberFormat="1" applyFont="1" applyFill="1" applyBorder="1" applyAlignment="1">
      <alignment vertical="center"/>
    </xf>
    <xf numFmtId="39" fontId="7" fillId="0" borderId="1" xfId="1" applyNumberFormat="1" applyFont="1" applyFill="1" applyBorder="1" applyAlignment="1">
      <alignment vertical="center"/>
    </xf>
    <xf numFmtId="10" fontId="7" fillId="0" borderId="53" xfId="5" applyNumberFormat="1" applyFont="1" applyFill="1" applyBorder="1" applyAlignment="1">
      <alignment horizontal="center" vertical="center"/>
    </xf>
    <xf numFmtId="39" fontId="14" fillId="0" borderId="54" xfId="1" applyNumberFormat="1" applyFont="1" applyFill="1" applyBorder="1" applyAlignment="1">
      <alignment vertical="center"/>
    </xf>
    <xf numFmtId="4" fontId="7" fillId="0" borderId="0" xfId="1" applyNumberFormat="1" applyFont="1" applyAlignment="1">
      <alignment vertical="center"/>
    </xf>
    <xf numFmtId="4" fontId="8" fillId="0" borderId="0" xfId="1" applyNumberFormat="1" applyFont="1" applyAlignment="1">
      <alignment vertical="center"/>
    </xf>
    <xf numFmtId="4" fontId="10" fillId="6" borderId="0" xfId="1" applyNumberFormat="1" applyFont="1" applyFill="1" applyAlignment="1">
      <alignment vertical="center"/>
    </xf>
    <xf numFmtId="4" fontId="2" fillId="6" borderId="0" xfId="1" applyNumberFormat="1" applyFill="1" applyAlignment="1">
      <alignment vertical="center"/>
    </xf>
    <xf numFmtId="0" fontId="7" fillId="0" borderId="42" xfId="1" applyFont="1" applyFill="1" applyBorder="1" applyAlignment="1">
      <alignment vertical="center"/>
    </xf>
    <xf numFmtId="0" fontId="2" fillId="0" borderId="49" xfId="1" applyFill="1" applyBorder="1" applyAlignment="1">
      <alignment vertical="center"/>
    </xf>
    <xf numFmtId="39" fontId="3" fillId="0" borderId="49" xfId="1" applyNumberFormat="1" applyFont="1" applyFill="1" applyBorder="1" applyAlignment="1">
      <alignment vertical="center"/>
    </xf>
    <xf numFmtId="39" fontId="2" fillId="0" borderId="49" xfId="1" applyNumberFormat="1" applyFill="1" applyBorder="1" applyAlignment="1">
      <alignment vertical="center"/>
    </xf>
    <xf numFmtId="39" fontId="2" fillId="0" borderId="49" xfId="1" applyNumberFormat="1" applyBorder="1" applyAlignment="1">
      <alignment vertical="center"/>
    </xf>
    <xf numFmtId="39" fontId="2" fillId="0" borderId="41" xfId="1" applyNumberFormat="1" applyFont="1" applyFill="1" applyBorder="1" applyAlignment="1">
      <alignment vertical="center"/>
    </xf>
    <xf numFmtId="0" fontId="3" fillId="0" borderId="0" xfId="1" applyFont="1" applyAlignment="1">
      <alignment horizontal="center" vertical="center"/>
    </xf>
    <xf numFmtId="40" fontId="2" fillId="0" borderId="0" xfId="1" applyNumberFormat="1" applyAlignment="1">
      <alignment horizontal="center" vertical="center"/>
    </xf>
    <xf numFmtId="0" fontId="2" fillId="0" borderId="0" xfId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3" fillId="5" borderId="33" xfId="1" applyFont="1" applyFill="1" applyBorder="1" applyAlignment="1">
      <alignment horizontal="center" vertical="center"/>
    </xf>
    <xf numFmtId="0" fontId="3" fillId="5" borderId="28" xfId="1" applyFont="1" applyFill="1" applyBorder="1" applyAlignment="1">
      <alignment horizontal="center" vertical="center"/>
    </xf>
    <xf numFmtId="0" fontId="3" fillId="5" borderId="34" xfId="1" applyFont="1" applyFill="1" applyBorder="1" applyAlignment="1">
      <alignment horizontal="center" vertical="center"/>
    </xf>
    <xf numFmtId="4" fontId="3" fillId="0" borderId="0" xfId="1" applyNumberFormat="1" applyFont="1" applyAlignment="1">
      <alignment horizontal="center"/>
    </xf>
    <xf numFmtId="4" fontId="3" fillId="0" borderId="31" xfId="1" applyNumberFormat="1" applyFont="1" applyBorder="1" applyAlignment="1">
      <alignment horizontal="center"/>
    </xf>
    <xf numFmtId="0" fontId="3" fillId="5" borderId="29" xfId="1" applyFont="1" applyFill="1" applyBorder="1" applyAlignment="1">
      <alignment horizontal="center" vertical="center"/>
    </xf>
    <xf numFmtId="0" fontId="3" fillId="5" borderId="30" xfId="1" applyFont="1" applyFill="1" applyBorder="1" applyAlignment="1">
      <alignment horizontal="center" vertical="center"/>
    </xf>
    <xf numFmtId="0" fontId="3" fillId="5" borderId="38" xfId="1" applyFont="1" applyFill="1" applyBorder="1" applyAlignment="1">
      <alignment horizontal="center" vertical="center"/>
    </xf>
    <xf numFmtId="0" fontId="2" fillId="0" borderId="39" xfId="1" applyBorder="1" applyAlignment="1">
      <alignment horizontal="center"/>
    </xf>
    <xf numFmtId="0" fontId="2" fillId="0" borderId="0" xfId="1" applyAlignment="1">
      <alignment horizontal="center"/>
    </xf>
    <xf numFmtId="0" fontId="2" fillId="0" borderId="31" xfId="1" applyBorder="1" applyAlignment="1">
      <alignment horizontal="center"/>
    </xf>
    <xf numFmtId="0" fontId="3" fillId="5" borderId="6" xfId="1" applyFont="1" applyFill="1" applyBorder="1" applyAlignment="1">
      <alignment horizontal="center" vertical="center"/>
    </xf>
    <xf numFmtId="0" fontId="3" fillId="5" borderId="36" xfId="1" applyFont="1" applyFill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/>
    </xf>
    <xf numFmtId="39" fontId="3" fillId="2" borderId="23" xfId="1" applyNumberFormat="1" applyFont="1" applyFill="1" applyBorder="1" applyAlignment="1">
      <alignment horizontal="center" vertical="center"/>
    </xf>
    <xf numFmtId="39" fontId="3" fillId="2" borderId="12" xfId="1" applyNumberFormat="1" applyFont="1" applyFill="1" applyBorder="1" applyAlignment="1">
      <alignment horizontal="center" vertical="center"/>
    </xf>
    <xf numFmtId="39" fontId="3" fillId="2" borderId="13" xfId="1" applyNumberFormat="1" applyFont="1" applyFill="1" applyBorder="1" applyAlignment="1">
      <alignment horizontal="center" vertical="center"/>
    </xf>
    <xf numFmtId="0" fontId="30" fillId="3" borderId="40" xfId="1" applyFont="1" applyFill="1" applyBorder="1" applyAlignment="1">
      <alignment horizontal="center" vertical="center"/>
    </xf>
    <xf numFmtId="0" fontId="10" fillId="6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10" fillId="0" borderId="40" xfId="1" applyFont="1" applyBorder="1" applyAlignment="1">
      <alignment horizontal="center" vertical="center"/>
    </xf>
  </cellXfs>
  <cellStyles count="16">
    <cellStyle name="Normal" xfId="0" builtinId="0"/>
    <cellStyle name="Normal 2" xfId="1"/>
    <cellStyle name="Normal 3" xfId="2"/>
    <cellStyle name="Normal 4" xfId="4"/>
    <cellStyle name="Normal 5" xfId="14"/>
    <cellStyle name="Porcentagem" xfId="5" builtinId="5"/>
    <cellStyle name="Vírgula 2" xfId="3"/>
    <cellStyle name="Vírgula 2 2" xfId="7"/>
    <cellStyle name="Vírgula 2 2 2" xfId="11"/>
    <cellStyle name="Vírgula 2 3" xfId="9"/>
    <cellStyle name="Vírgula 3" xfId="6"/>
    <cellStyle name="Vírgula 3 2" xfId="10"/>
    <cellStyle name="Vírgula 4" xfId="8"/>
    <cellStyle name="Vírgula 4 2" xfId="12"/>
    <cellStyle name="Vírgula 5" xfId="13"/>
    <cellStyle name="Vírgula 6" xfId="15"/>
  </cellStyles>
  <dxfs count="8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relativeIndent="255" justifyLastLine="0" shrinkToFit="0" readingOrder="0"/>
      <border diagonalUp="0" diagonalDown="0">
        <left style="thin">
          <color indexed="8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relativeIndent="255" justifyLastLine="0" shrinkToFit="0" readingOrder="0"/>
      <border diagonalUp="0" diagonalDown="0" outline="0">
        <left style="thick">
          <color indexed="64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relativeIndent="255" justifyLastLine="0" shrinkToFit="0" readingOrder="0"/>
      <border diagonalUp="0" diagonalDown="0" outline="0">
        <left style="thin">
          <color indexed="8"/>
        </left>
        <right style="thick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ck">
          <color auto="1"/>
        </left>
      </border>
    </dxf>
    <dxf>
      <border diagonalUp="0" diagonalDown="0">
        <left style="thick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99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b/>
        <i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general" vertical="center" textRotation="0" wrapText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b/>
        <i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b/>
        <i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b/>
        <i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>
          <fgColor indexed="64"/>
          <bgColor theme="4" tint="0.39997558519241921"/>
        </patternFill>
      </fill>
      <alignment horizontal="general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b/>
        <i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b/>
        <i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theme="4" tint="0.39997558519241921"/>
        </patternFill>
      </fill>
      <alignment horizontal="general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b/>
        <i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b/>
        <i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b/>
        <i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b/>
        <i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i val="0"/>
        <strike val="0"/>
        <outline val="0"/>
        <shadow val="0"/>
        <u val="none"/>
        <vertAlign val="baseline"/>
        <sz val="8"/>
        <color rgb="FF000099"/>
        <name val="Arial"/>
        <scheme val="none"/>
      </font>
      <numFmt numFmtId="14" formatCode="0.00%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99"/>
        <name val="Arial"/>
        <scheme val="none"/>
      </font>
      <numFmt numFmtId="14" formatCode="0.00%"/>
      <alignment horizontal="general" vertical="center" textRotation="0" wrapText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99"/>
        <name val="Arial"/>
        <scheme val="none"/>
      </font>
      <numFmt numFmtId="14" formatCode="0.00%"/>
      <alignment horizontal="general" vertical="center" textRotation="0" wrapText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outline val="0"/>
        <shadow val="0"/>
        <u val="none"/>
        <vertAlign val="baseline"/>
        <sz val="10"/>
        <color rgb="FF0000FF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i val="0"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b/>
        <i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general" vertical="center" textRotation="0" wrapText="0" indent="0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general" vertical="center" textRotation="0" wrapText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b/>
        <i val="0"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b/>
        <i val="0"/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  <border diagonalUp="0" diagonalDown="0">
        <left/>
        <right/>
        <top style="thin">
          <color indexed="8"/>
        </top>
        <bottom/>
      </border>
    </dxf>
    <dxf>
      <font>
        <b/>
        <i val="0"/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>
        <left style="thick">
          <color indexed="8"/>
        </left>
        <right style="thick">
          <color indexed="8"/>
        </right>
        <top style="thick">
          <color indexed="8"/>
        </top>
        <bottom style="thick">
          <color indexed="8"/>
        </bottom>
      </border>
    </dxf>
    <dxf>
      <font>
        <i val="0"/>
        <strike val="0"/>
        <outline val="0"/>
        <shadow val="0"/>
        <u val="none"/>
        <vertAlign val="baseline"/>
        <name val="Arial"/>
        <scheme val="none"/>
      </font>
      <numFmt numFmtId="1" formatCode="0"/>
      <fill>
        <patternFill patternType="none">
          <fgColor indexed="64"/>
          <bgColor auto="1"/>
        </patternFill>
      </fill>
    </dxf>
    <dxf>
      <border outline="0"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7" formatCode="#,##0.00;\-#,##0.00"/>
      <fill>
        <patternFill patternType="none">
          <fgColor indexed="64"/>
          <bgColor auto="1"/>
        </patternFill>
      </fill>
      <border diagonalUp="0" diagonalDown="0">
        <left style="medium">
          <color indexed="8"/>
        </left>
        <right style="thin">
          <color indexed="8"/>
        </right>
        <vertical/>
      </border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8"/>
        </left>
        <right style="medium">
          <color indexed="8"/>
        </right>
        <vertical/>
      </border>
    </dxf>
    <dxf>
      <numFmt numFmtId="7" formatCode="#,##0.00;\-#,##0.00"/>
      <fill>
        <patternFill patternType="none">
          <fgColor indexed="64"/>
          <bgColor auto="1"/>
        </patternFill>
      </fill>
      <border diagonalUp="0" diagonalDown="0">
        <left style="thin">
          <color indexed="8"/>
        </left>
        <right style="thin">
          <color indexed="8"/>
        </right>
        <top/>
        <bottom/>
        <vertical/>
      </border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7" formatCode="#,##0.00;\-#,##0.00"/>
      <fill>
        <patternFill patternType="none">
          <fgColor indexed="64"/>
          <bgColor auto="1"/>
        </patternFill>
      </fill>
      <alignment horizontal="general" vertical="center" textRotation="0" wrapText="0" indent="0" relativeIndent="255" justifyLastLine="0" shrinkToFit="0" readingOrder="0"/>
      <border diagonalUp="0" diagonalDown="0">
        <left style="medium">
          <color indexed="8"/>
        </left>
        <right style="thin">
          <color indexed="8"/>
        </right>
        <top/>
        <bottom/>
        <vertical/>
      </border>
    </dxf>
    <dxf>
      <fill>
        <patternFill patternType="none">
          <fgColor indexed="64"/>
          <bgColor auto="1"/>
        </patternFill>
      </fill>
      <border diagonalUp="0" diagonalDown="0">
        <right style="medium">
          <color indexed="8"/>
        </right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border diagonalUp="0" diagonalDown="0">
        <left style="thick">
          <color indexed="8"/>
        </left>
        <right style="thick">
          <color indexed="8"/>
        </right>
        <top style="thick">
          <color indexed="8"/>
        </top>
        <bottom style="thick">
          <color indexed="8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9"/>
        <color theme="0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7" formatCode="#,##0.00;\-#,##0.00"/>
      <fill>
        <patternFill patternType="none">
          <fgColor indexed="64"/>
          <bgColor auto="1"/>
        </patternFill>
      </fill>
      <border diagonalUp="0" diagonalDown="0">
        <left style="thick">
          <color rgb="FF000000"/>
        </left>
        <right/>
        <top style="thick">
          <color rgb="FF000000"/>
        </top>
        <bottom style="thick">
          <color rgb="FF000000"/>
        </bottom>
        <vertical style="thick">
          <color rgb="FF000000"/>
        </vertical>
        <horizontal style="thick">
          <color rgb="FF000000"/>
        </horizontal>
      </border>
    </dxf>
    <dxf>
      <border diagonalUp="0" diagonalDown="0"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  <vertical style="thick">
          <color rgb="FF000000"/>
        </vertical>
        <horizontal style="thick">
          <color rgb="FF000000"/>
        </horizontal>
      </border>
    </dxf>
    <dxf>
      <numFmt numFmtId="7" formatCode="#,##0.00;\-#,##0.00"/>
      <fill>
        <patternFill patternType="none">
          <fgColor indexed="64"/>
          <bgColor auto="1"/>
        </patternFill>
      </fill>
      <border diagonalUp="0" diagonalDown="0"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  <vertical style="thick">
          <color rgb="FF000000"/>
        </vertical>
        <horizontal style="thick">
          <color rgb="FF000000"/>
        </horizontal>
      </border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7" formatCode="#,##0.00;\-#,##0.00"/>
      <fill>
        <patternFill patternType="none">
          <fgColor indexed="64"/>
          <bgColor auto="1"/>
        </patternFill>
      </fill>
      <alignment horizontal="general" vertical="center" textRotation="0" wrapText="0" indent="0" relativeIndent="255" justifyLastLine="0" shrinkToFit="0" readingOrder="0"/>
      <border diagonalUp="0" diagonalDown="0"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  <vertical style="thick">
          <color rgb="FF000000"/>
        </vertical>
        <horizontal style="thick">
          <color rgb="FF000000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  <vertical style="thick">
          <color rgb="FF000000"/>
        </vertical>
        <horizontal style="thick">
          <color rgb="FF000000"/>
        </horizontal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border diagonalUp="0" diagonalDown="0">
        <left/>
        <right style="thick">
          <color rgb="FF000000"/>
        </right>
        <top style="thick">
          <color rgb="FF000000"/>
        </top>
        <bottom style="thick">
          <color rgb="FF000000"/>
        </bottom>
        <vertical style="thick">
          <color rgb="FF000000"/>
        </vertical>
        <horizontal style="thick">
          <color rgb="FF000000"/>
        </horizontal>
      </border>
    </dxf>
    <dxf>
      <border>
        <top style="thick">
          <color rgb="FF000000"/>
        </top>
      </border>
    </dxf>
    <dxf>
      <border diagonalUp="0" diagonalDown="0">
        <left style="thick">
          <color rgb="FF000000"/>
        </left>
        <right style="thick">
          <color rgb="FF000000"/>
        </right>
        <top style="thick">
          <color rgb="FF000000"/>
        </top>
        <bottom style="thick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thick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0"/>
        <name val="Arial"/>
        <scheme val="none"/>
      </font>
      <fill>
        <patternFill patternType="solid">
          <fgColor indexed="64"/>
          <bgColor rgb="FFFFFF99"/>
        </patternFill>
      </fill>
      <border diagonalUp="0" diagonalDown="0">
        <left style="thick">
          <color rgb="FF000000"/>
        </left>
        <right style="thick">
          <color rgb="FF000000"/>
        </right>
        <top/>
        <bottom/>
        <vertical style="thick">
          <color rgb="FF000000"/>
        </vertical>
        <horizontal style="thick">
          <color rgb="FF000000"/>
        </horizontal>
      </border>
    </dxf>
  </dxfs>
  <tableStyles count="0" defaultTableStyle="TableStyleMedium2" defaultPivotStyle="PivotStyleLight16"/>
  <colors>
    <mruColors>
      <color rgb="FFFFFF66"/>
      <color rgb="FF000099"/>
      <color rgb="FF0000FF"/>
      <color rgb="FFFFFF99"/>
      <color rgb="FF26E253"/>
      <color rgb="FF80C535"/>
      <color rgb="FF26FA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3" name="Tabela24" displayName="Tabela24" ref="A6:F112" totalsRowShown="0" headerRowDxfId="79" dataDxfId="77" headerRowBorderDxfId="78" tableBorderDxfId="76" totalsRowBorderDxfId="75">
  <tableColumns count="6">
    <tableColumn id="1" name="CÓDIGO" dataDxfId="74"/>
    <tableColumn id="2" name="RECEITA ANALÍTICA" dataDxfId="73"/>
    <tableColumn id="3" name="RECEITA BRUTA PREVISTA" dataDxfId="72" dataCellStyle="Normal 2"/>
    <tableColumn id="4" name="QUOTA-PARTE&#10;CREA-PB" dataDxfId="71"/>
    <tableColumn id="5" name="QUOTA-PARTE&#10;CONFEA" dataDxfId="70"/>
    <tableColumn id="6" name="QUOTA-PARTE&#10;MÚTUA" dataDxfId="6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5:H174" totalsRowShown="0" headerRowDxfId="68" dataDxfId="66" headerRowBorderDxfId="67" tableBorderDxfId="65">
  <tableColumns count="8">
    <tableColumn id="1" name="CÓDIGO" dataDxfId="64"/>
    <tableColumn id="2" name="RECEITA ANALÍTICA" dataDxfId="63"/>
    <tableColumn id="3" name="RECEITA PREVISTA&#10;Ano 2023" dataDxfId="62" dataCellStyle="Normal 2"/>
    <tableColumn id="4" name="RECEITA ARRECADADA&#10;ATÉ&#10;31/07/2023" dataDxfId="61"/>
    <tableColumn id="5" name="%&#10;Arrecadado &#10;x &#10;Previsto" dataDxfId="60">
      <calculatedColumnFormula>+D6/C6</calculatedColumnFormula>
    </tableColumn>
    <tableColumn id="6" name="PROPOSTA ORÇAMENTÁRIA&#10;Ano 2024" dataDxfId="59"/>
    <tableColumn id="7" name="% &#10;sobre&#10;Total" dataDxfId="58">
      <calculatedColumnFormula>F6/$F$6</calculatedColumnFormula>
    </tableColumn>
    <tableColumn id="8" name="% &#10;Receita Prevista&#10; Ano Anterior" dataDxfId="5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1" name="Tabela11" displayName="Tabela11" ref="A5:Y275" totalsRowShown="0" headerRowDxfId="56" dataDxfId="54" headerRowBorderDxfId="55" tableBorderDxfId="53" headerRowCellStyle="Normal 2">
  <tableColumns count="25">
    <tableColumn id="8" name="CÓDIGO" dataDxfId="52" totalsRowDxfId="51" dataCellStyle="Normal 2"/>
    <tableColumn id="9" name="DESPESA ANALÍTICA" dataDxfId="50" totalsRowDxfId="49" dataCellStyle="Normal 2"/>
    <tableColumn id="10" name="PROPOSTA ORÇAMENTÁRIA INICIAL&#10;Ano 2023" dataDxfId="48" totalsRowDxfId="47" dataCellStyle="Normal 2"/>
    <tableColumn id="6" name="TRANSPOSIÇÕES&#10;ORÇAMENTÁRIAS&#10;Nº __ a __ &#10;E&#10;REFORMULAÇÕES&#10;APROVADAS" dataDxfId="46" totalsRowDxfId="45" dataCellStyle="Normal 2"/>
    <tableColumn id="5" name="ORÇAMENTO&#10;ATUALIZADO&#10;Ano 2023" dataDxfId="44" dataCellStyle="Normal 2"/>
    <tableColumn id="11" name="Despesa Liquidada&#10;até 31/07/2023" dataDxfId="43" totalsRowDxfId="42" dataCellStyle="Normal 2"/>
    <tableColumn id="12" name="%&#10;Executado &#10;x &#10;Orçado&#10;Atual" dataDxfId="41" totalsRowDxfId="40" dataCellStyle="Normal 2"/>
    <tableColumn id="26" name="PROPOSTA ORÇAMENTÁRIA&#10;Ano 2024" dataDxfId="39" dataCellStyle="Normal 2"/>
    <tableColumn id="1" name="% sobre&#10;Total" dataDxfId="38" totalsRowDxfId="37" dataCellStyle="Normal 2">
      <calculatedColumnFormula>+H6/$H$6</calculatedColumnFormula>
    </tableColumn>
    <tableColumn id="14" name="% &#10;Proposta Orçamentária &#10;sobre&#10; Dotação&#10; Inicial" dataDxfId="36" dataCellStyle="Normal 2"/>
    <tableColumn id="27" name="% &#10;Proposta Orçamentária &#10;sobre&#10; Dotação&#10;Atualizada" dataDxfId="35" dataCellStyle="Normal 2"/>
    <tableColumn id="13" name="GOVERNANÇA&#10;Direção e Liderança" dataDxfId="34" dataCellStyle="Normal 2"/>
    <tableColumn id="20" name="GOVERNANÇA&#10;Relacionamento Institucional" dataDxfId="33" totalsRowDxfId="32" dataCellStyle="Normal 2"/>
    <tableColumn id="15" name="GOVERNANÇA&#10;Estratégia&#10;" dataDxfId="31" totalsRowDxfId="30" dataCellStyle="Normal 2"/>
    <tableColumn id="16" name="GOVERNANÇA&#10;Controle&#10;" dataDxfId="29" totalsRowDxfId="28" dataCellStyle="Normal 2"/>
    <tableColumn id="2" name="GOVERNANÇA&#10;TOTAL&#10;" dataDxfId="27" dataCellStyle="Normal 2"/>
    <tableColumn id="17" name="FINALIDADE&#10;Registro&#10;" dataDxfId="26" totalsRowDxfId="25" dataCellStyle="Normal 2"/>
    <tableColumn id="18" name="FINALIDADE&#10;Fiscalização&#10;" dataDxfId="24" totalsRowDxfId="23" dataCellStyle="Normal 2"/>
    <tableColumn id="19" name="FINALIDADE&#10;Julgamento e Normatização" dataDxfId="22" totalsRowDxfId="21" dataCellStyle="Normal 2"/>
    <tableColumn id="3" name="FINALIDADE&#10;TOTAL&#10;" dataDxfId="20" dataCellStyle="Normal 2"/>
    <tableColumn id="21" name="GESTÃO&#10;Comunicação &#10;e Eventos" dataDxfId="19" totalsRowDxfId="18" dataCellStyle="Normal 2"/>
    <tableColumn id="22" name="GESTÃO&#10;Suporte Técnico-Administrativo" dataDxfId="17" totalsRowDxfId="16" dataCellStyle="Normal 2"/>
    <tableColumn id="23" name="GESTÃO&#10;Tecnologia da Informação" dataDxfId="15" totalsRowDxfId="14" dataCellStyle="Normal 2"/>
    <tableColumn id="4" name="GESTÃO&#10;Infraestrutura&#10;" dataDxfId="13" totalsRowDxfId="12" dataCellStyle="Normal 2"/>
    <tableColumn id="25" name="GESTÃO&#10;TOTAL&#10;" dataDxfId="11" totalsRowDxfId="10" dataCellStyle="Normal 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3" name="Tabela13" displayName="Tabela13" ref="A5:F53" totalsRowShown="0" headerRowDxfId="9" dataDxfId="7" headerRowBorderDxfId="8" tableBorderDxfId="6" headerRowCellStyle="Normal 2">
  <tableColumns count="6">
    <tableColumn id="1" name="CÓDIGO" dataDxfId="5"/>
    <tableColumn id="2" name="RECEITA SINTÉTICA" dataDxfId="4"/>
    <tableColumn id="3" name="PROPOSTA ORÇAMENTÁRIA&#10;RECEITA PREVISTA" dataDxfId="3" dataCellStyle="Normal 2"/>
    <tableColumn id="5" name="Código da Despesa" dataDxfId="2" dataCellStyle="Normal 2"/>
    <tableColumn id="6" name="Despesas" dataDxfId="1" dataCellStyle="Normal 2"/>
    <tableColumn id="7" name="PROPOSTA ORÇAMENTÁRIA&#10;DESPESA FIXADA" dataDxfId="0" dataCellStyle="Normal 2">
      <calculatedColumnFormula>F7+F8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4"/>
  <dimension ref="A1:G63"/>
  <sheetViews>
    <sheetView workbookViewId="0">
      <selection activeCell="I8" sqref="H8:I15"/>
    </sheetView>
  </sheetViews>
  <sheetFormatPr defaultColWidth="11.5703125" defaultRowHeight="12.75"/>
  <cols>
    <col min="1" max="1" width="16" style="63" customWidth="1"/>
    <col min="2" max="2" width="41.28515625" style="63" customWidth="1"/>
    <col min="3" max="3" width="30.28515625" style="63" customWidth="1"/>
    <col min="4" max="4" width="43.28515625" style="63" customWidth="1"/>
    <col min="5" max="5" width="23" style="63" customWidth="1"/>
    <col min="6" max="6" width="5" style="63" customWidth="1"/>
    <col min="7" max="7" width="11.42578125" style="63" customWidth="1"/>
    <col min="8" max="8" width="11.5703125" style="63" customWidth="1"/>
    <col min="9" max="10" width="6.85546875" style="63" customWidth="1"/>
    <col min="11" max="11" width="6.42578125" style="63" customWidth="1"/>
    <col min="12" max="12" width="7.85546875" style="63" customWidth="1"/>
    <col min="13" max="13" width="6.5703125" style="63" customWidth="1"/>
    <col min="14" max="15" width="7" style="63" customWidth="1"/>
    <col min="16" max="16" width="6.7109375" style="63" customWidth="1"/>
    <col min="17" max="18" width="6.28515625" style="63" customWidth="1"/>
    <col min="19" max="19" width="6.7109375" style="63" customWidth="1"/>
    <col min="20" max="20" width="6.140625" style="63" customWidth="1"/>
    <col min="21" max="21" width="8.7109375" style="63" customWidth="1"/>
    <col min="22" max="250" width="11.5703125" style="63"/>
    <col min="251" max="251" width="2.140625" style="63" customWidth="1"/>
    <col min="252" max="252" width="7.5703125" style="63" customWidth="1"/>
    <col min="253" max="253" width="17.5703125" style="63" customWidth="1"/>
    <col min="254" max="256" width="11.5703125" style="63"/>
    <col min="257" max="257" width="6.7109375" style="63" customWidth="1"/>
    <col min="258" max="258" width="10.140625" style="63" customWidth="1"/>
    <col min="259" max="259" width="11.5703125" style="63" bestFit="1"/>
    <col min="260" max="260" width="12.7109375" style="63" bestFit="1" customWidth="1"/>
    <col min="261" max="261" width="19.5703125" style="63" bestFit="1" customWidth="1"/>
    <col min="262" max="262" width="5" style="63" customWidth="1"/>
    <col min="263" max="263" width="11.42578125" style="63" customWidth="1"/>
    <col min="264" max="264" width="11.5703125" style="63"/>
    <col min="265" max="266" width="6.85546875" style="63" customWidth="1"/>
    <col min="267" max="267" width="6.42578125" style="63" customWidth="1"/>
    <col min="268" max="268" width="7.85546875" style="63" customWidth="1"/>
    <col min="269" max="269" width="6.5703125" style="63" customWidth="1"/>
    <col min="270" max="271" width="7" style="63" customWidth="1"/>
    <col min="272" max="272" width="6.7109375" style="63" customWidth="1"/>
    <col min="273" max="274" width="6.28515625" style="63" customWidth="1"/>
    <col min="275" max="275" width="6.7109375" style="63" customWidth="1"/>
    <col min="276" max="276" width="6.140625" style="63" customWidth="1"/>
    <col min="277" max="277" width="8.7109375" style="63" customWidth="1"/>
    <col min="278" max="506" width="11.5703125" style="63"/>
    <col min="507" max="507" width="2.140625" style="63" customWidth="1"/>
    <col min="508" max="508" width="7.5703125" style="63" customWidth="1"/>
    <col min="509" max="509" width="17.5703125" style="63" customWidth="1"/>
    <col min="510" max="512" width="11.5703125" style="63"/>
    <col min="513" max="513" width="6.7109375" style="63" customWidth="1"/>
    <col min="514" max="514" width="10.140625" style="63" customWidth="1"/>
    <col min="515" max="515" width="11.5703125" style="63" bestFit="1"/>
    <col min="516" max="516" width="12.7109375" style="63" bestFit="1" customWidth="1"/>
    <col min="517" max="517" width="19.5703125" style="63" bestFit="1" customWidth="1"/>
    <col min="518" max="518" width="5" style="63" customWidth="1"/>
    <col min="519" max="519" width="11.42578125" style="63" customWidth="1"/>
    <col min="520" max="520" width="11.5703125" style="63"/>
    <col min="521" max="522" width="6.85546875" style="63" customWidth="1"/>
    <col min="523" max="523" width="6.42578125" style="63" customWidth="1"/>
    <col min="524" max="524" width="7.85546875" style="63" customWidth="1"/>
    <col min="525" max="525" width="6.5703125" style="63" customWidth="1"/>
    <col min="526" max="527" width="7" style="63" customWidth="1"/>
    <col min="528" max="528" width="6.7109375" style="63" customWidth="1"/>
    <col min="529" max="530" width="6.28515625" style="63" customWidth="1"/>
    <col min="531" max="531" width="6.7109375" style="63" customWidth="1"/>
    <col min="532" max="532" width="6.140625" style="63" customWidth="1"/>
    <col min="533" max="533" width="8.7109375" style="63" customWidth="1"/>
    <col min="534" max="762" width="11.5703125" style="63"/>
    <col min="763" max="763" width="2.140625" style="63" customWidth="1"/>
    <col min="764" max="764" width="7.5703125" style="63" customWidth="1"/>
    <col min="765" max="765" width="17.5703125" style="63" customWidth="1"/>
    <col min="766" max="768" width="11.5703125" style="63"/>
    <col min="769" max="769" width="6.7109375" style="63" customWidth="1"/>
    <col min="770" max="770" width="10.140625" style="63" customWidth="1"/>
    <col min="771" max="771" width="11.5703125" style="63" bestFit="1"/>
    <col min="772" max="772" width="12.7109375" style="63" bestFit="1" customWidth="1"/>
    <col min="773" max="773" width="19.5703125" style="63" bestFit="1" customWidth="1"/>
    <col min="774" max="774" width="5" style="63" customWidth="1"/>
    <col min="775" max="775" width="11.42578125" style="63" customWidth="1"/>
    <col min="776" max="776" width="11.5703125" style="63"/>
    <col min="777" max="778" width="6.85546875" style="63" customWidth="1"/>
    <col min="779" max="779" width="6.42578125" style="63" customWidth="1"/>
    <col min="780" max="780" width="7.85546875" style="63" customWidth="1"/>
    <col min="781" max="781" width="6.5703125" style="63" customWidth="1"/>
    <col min="782" max="783" width="7" style="63" customWidth="1"/>
    <col min="784" max="784" width="6.7109375" style="63" customWidth="1"/>
    <col min="785" max="786" width="6.28515625" style="63" customWidth="1"/>
    <col min="787" max="787" width="6.7109375" style="63" customWidth="1"/>
    <col min="788" max="788" width="6.140625" style="63" customWidth="1"/>
    <col min="789" max="789" width="8.7109375" style="63" customWidth="1"/>
    <col min="790" max="1018" width="11.5703125" style="63"/>
    <col min="1019" max="1019" width="2.140625" style="63" customWidth="1"/>
    <col min="1020" max="1020" width="7.5703125" style="63" customWidth="1"/>
    <col min="1021" max="1021" width="17.5703125" style="63" customWidth="1"/>
    <col min="1022" max="1024" width="11.5703125" style="63"/>
    <col min="1025" max="1025" width="6.7109375" style="63" customWidth="1"/>
    <col min="1026" max="1026" width="10.140625" style="63" customWidth="1"/>
    <col min="1027" max="1027" width="11.5703125" style="63" bestFit="1"/>
    <col min="1028" max="1028" width="12.7109375" style="63" bestFit="1" customWidth="1"/>
    <col min="1029" max="1029" width="19.5703125" style="63" bestFit="1" customWidth="1"/>
    <col min="1030" max="1030" width="5" style="63" customWidth="1"/>
    <col min="1031" max="1031" width="11.42578125" style="63" customWidth="1"/>
    <col min="1032" max="1032" width="11.5703125" style="63"/>
    <col min="1033" max="1034" width="6.85546875" style="63" customWidth="1"/>
    <col min="1035" max="1035" width="6.42578125" style="63" customWidth="1"/>
    <col min="1036" max="1036" width="7.85546875" style="63" customWidth="1"/>
    <col min="1037" max="1037" width="6.5703125" style="63" customWidth="1"/>
    <col min="1038" max="1039" width="7" style="63" customWidth="1"/>
    <col min="1040" max="1040" width="6.7109375" style="63" customWidth="1"/>
    <col min="1041" max="1042" width="6.28515625" style="63" customWidth="1"/>
    <col min="1043" max="1043" width="6.7109375" style="63" customWidth="1"/>
    <col min="1044" max="1044" width="6.140625" style="63" customWidth="1"/>
    <col min="1045" max="1045" width="8.7109375" style="63" customWidth="1"/>
    <col min="1046" max="1274" width="11.5703125" style="63"/>
    <col min="1275" max="1275" width="2.140625" style="63" customWidth="1"/>
    <col min="1276" max="1276" width="7.5703125" style="63" customWidth="1"/>
    <col min="1277" max="1277" width="17.5703125" style="63" customWidth="1"/>
    <col min="1278" max="1280" width="11.5703125" style="63"/>
    <col min="1281" max="1281" width="6.7109375" style="63" customWidth="1"/>
    <col min="1282" max="1282" width="10.140625" style="63" customWidth="1"/>
    <col min="1283" max="1283" width="11.5703125" style="63" bestFit="1"/>
    <col min="1284" max="1284" width="12.7109375" style="63" bestFit="1" customWidth="1"/>
    <col min="1285" max="1285" width="19.5703125" style="63" bestFit="1" customWidth="1"/>
    <col min="1286" max="1286" width="5" style="63" customWidth="1"/>
    <col min="1287" max="1287" width="11.42578125" style="63" customWidth="1"/>
    <col min="1288" max="1288" width="11.5703125" style="63"/>
    <col min="1289" max="1290" width="6.85546875" style="63" customWidth="1"/>
    <col min="1291" max="1291" width="6.42578125" style="63" customWidth="1"/>
    <col min="1292" max="1292" width="7.85546875" style="63" customWidth="1"/>
    <col min="1293" max="1293" width="6.5703125" style="63" customWidth="1"/>
    <col min="1294" max="1295" width="7" style="63" customWidth="1"/>
    <col min="1296" max="1296" width="6.7109375" style="63" customWidth="1"/>
    <col min="1297" max="1298" width="6.28515625" style="63" customWidth="1"/>
    <col min="1299" max="1299" width="6.7109375" style="63" customWidth="1"/>
    <col min="1300" max="1300" width="6.140625" style="63" customWidth="1"/>
    <col min="1301" max="1301" width="8.7109375" style="63" customWidth="1"/>
    <col min="1302" max="1530" width="11.5703125" style="63"/>
    <col min="1531" max="1531" width="2.140625" style="63" customWidth="1"/>
    <col min="1532" max="1532" width="7.5703125" style="63" customWidth="1"/>
    <col min="1533" max="1533" width="17.5703125" style="63" customWidth="1"/>
    <col min="1534" max="1536" width="11.5703125" style="63"/>
    <col min="1537" max="1537" width="6.7109375" style="63" customWidth="1"/>
    <col min="1538" max="1538" width="10.140625" style="63" customWidth="1"/>
    <col min="1539" max="1539" width="11.5703125" style="63" bestFit="1"/>
    <col min="1540" max="1540" width="12.7109375" style="63" bestFit="1" customWidth="1"/>
    <col min="1541" max="1541" width="19.5703125" style="63" bestFit="1" customWidth="1"/>
    <col min="1542" max="1542" width="5" style="63" customWidth="1"/>
    <col min="1543" max="1543" width="11.42578125" style="63" customWidth="1"/>
    <col min="1544" max="1544" width="11.5703125" style="63"/>
    <col min="1545" max="1546" width="6.85546875" style="63" customWidth="1"/>
    <col min="1547" max="1547" width="6.42578125" style="63" customWidth="1"/>
    <col min="1548" max="1548" width="7.85546875" style="63" customWidth="1"/>
    <col min="1549" max="1549" width="6.5703125" style="63" customWidth="1"/>
    <col min="1550" max="1551" width="7" style="63" customWidth="1"/>
    <col min="1552" max="1552" width="6.7109375" style="63" customWidth="1"/>
    <col min="1553" max="1554" width="6.28515625" style="63" customWidth="1"/>
    <col min="1555" max="1555" width="6.7109375" style="63" customWidth="1"/>
    <col min="1556" max="1556" width="6.140625" style="63" customWidth="1"/>
    <col min="1557" max="1557" width="8.7109375" style="63" customWidth="1"/>
    <col min="1558" max="1786" width="11.5703125" style="63"/>
    <col min="1787" max="1787" width="2.140625" style="63" customWidth="1"/>
    <col min="1788" max="1788" width="7.5703125" style="63" customWidth="1"/>
    <col min="1789" max="1789" width="17.5703125" style="63" customWidth="1"/>
    <col min="1790" max="1792" width="11.5703125" style="63"/>
    <col min="1793" max="1793" width="6.7109375" style="63" customWidth="1"/>
    <col min="1794" max="1794" width="10.140625" style="63" customWidth="1"/>
    <col min="1795" max="1795" width="11.5703125" style="63" bestFit="1"/>
    <col min="1796" max="1796" width="12.7109375" style="63" bestFit="1" customWidth="1"/>
    <col min="1797" max="1797" width="19.5703125" style="63" bestFit="1" customWidth="1"/>
    <col min="1798" max="1798" width="5" style="63" customWidth="1"/>
    <col min="1799" max="1799" width="11.42578125" style="63" customWidth="1"/>
    <col min="1800" max="1800" width="11.5703125" style="63"/>
    <col min="1801" max="1802" width="6.85546875" style="63" customWidth="1"/>
    <col min="1803" max="1803" width="6.42578125" style="63" customWidth="1"/>
    <col min="1804" max="1804" width="7.85546875" style="63" customWidth="1"/>
    <col min="1805" max="1805" width="6.5703125" style="63" customWidth="1"/>
    <col min="1806" max="1807" width="7" style="63" customWidth="1"/>
    <col min="1808" max="1808" width="6.7109375" style="63" customWidth="1"/>
    <col min="1809" max="1810" width="6.28515625" style="63" customWidth="1"/>
    <col min="1811" max="1811" width="6.7109375" style="63" customWidth="1"/>
    <col min="1812" max="1812" width="6.140625" style="63" customWidth="1"/>
    <col min="1813" max="1813" width="8.7109375" style="63" customWidth="1"/>
    <col min="1814" max="2042" width="11.5703125" style="63"/>
    <col min="2043" max="2043" width="2.140625" style="63" customWidth="1"/>
    <col min="2044" max="2044" width="7.5703125" style="63" customWidth="1"/>
    <col min="2045" max="2045" width="17.5703125" style="63" customWidth="1"/>
    <col min="2046" max="2048" width="11.5703125" style="63"/>
    <col min="2049" max="2049" width="6.7109375" style="63" customWidth="1"/>
    <col min="2050" max="2050" width="10.140625" style="63" customWidth="1"/>
    <col min="2051" max="2051" width="11.5703125" style="63" bestFit="1"/>
    <col min="2052" max="2052" width="12.7109375" style="63" bestFit="1" customWidth="1"/>
    <col min="2053" max="2053" width="19.5703125" style="63" bestFit="1" customWidth="1"/>
    <col min="2054" max="2054" width="5" style="63" customWidth="1"/>
    <col min="2055" max="2055" width="11.42578125" style="63" customWidth="1"/>
    <col min="2056" max="2056" width="11.5703125" style="63"/>
    <col min="2057" max="2058" width="6.85546875" style="63" customWidth="1"/>
    <col min="2059" max="2059" width="6.42578125" style="63" customWidth="1"/>
    <col min="2060" max="2060" width="7.85546875" style="63" customWidth="1"/>
    <col min="2061" max="2061" width="6.5703125" style="63" customWidth="1"/>
    <col min="2062" max="2063" width="7" style="63" customWidth="1"/>
    <col min="2064" max="2064" width="6.7109375" style="63" customWidth="1"/>
    <col min="2065" max="2066" width="6.28515625" style="63" customWidth="1"/>
    <col min="2067" max="2067" width="6.7109375" style="63" customWidth="1"/>
    <col min="2068" max="2068" width="6.140625" style="63" customWidth="1"/>
    <col min="2069" max="2069" width="8.7109375" style="63" customWidth="1"/>
    <col min="2070" max="2298" width="11.5703125" style="63"/>
    <col min="2299" max="2299" width="2.140625" style="63" customWidth="1"/>
    <col min="2300" max="2300" width="7.5703125" style="63" customWidth="1"/>
    <col min="2301" max="2301" width="17.5703125" style="63" customWidth="1"/>
    <col min="2302" max="2304" width="11.5703125" style="63"/>
    <col min="2305" max="2305" width="6.7109375" style="63" customWidth="1"/>
    <col min="2306" max="2306" width="10.140625" style="63" customWidth="1"/>
    <col min="2307" max="2307" width="11.5703125" style="63" bestFit="1"/>
    <col min="2308" max="2308" width="12.7109375" style="63" bestFit="1" customWidth="1"/>
    <col min="2309" max="2309" width="19.5703125" style="63" bestFit="1" customWidth="1"/>
    <col min="2310" max="2310" width="5" style="63" customWidth="1"/>
    <col min="2311" max="2311" width="11.42578125" style="63" customWidth="1"/>
    <col min="2312" max="2312" width="11.5703125" style="63"/>
    <col min="2313" max="2314" width="6.85546875" style="63" customWidth="1"/>
    <col min="2315" max="2315" width="6.42578125" style="63" customWidth="1"/>
    <col min="2316" max="2316" width="7.85546875" style="63" customWidth="1"/>
    <col min="2317" max="2317" width="6.5703125" style="63" customWidth="1"/>
    <col min="2318" max="2319" width="7" style="63" customWidth="1"/>
    <col min="2320" max="2320" width="6.7109375" style="63" customWidth="1"/>
    <col min="2321" max="2322" width="6.28515625" style="63" customWidth="1"/>
    <col min="2323" max="2323" width="6.7109375" style="63" customWidth="1"/>
    <col min="2324" max="2324" width="6.140625" style="63" customWidth="1"/>
    <col min="2325" max="2325" width="8.7109375" style="63" customWidth="1"/>
    <col min="2326" max="2554" width="11.5703125" style="63"/>
    <col min="2555" max="2555" width="2.140625" style="63" customWidth="1"/>
    <col min="2556" max="2556" width="7.5703125" style="63" customWidth="1"/>
    <col min="2557" max="2557" width="17.5703125" style="63" customWidth="1"/>
    <col min="2558" max="2560" width="11.5703125" style="63"/>
    <col min="2561" max="2561" width="6.7109375" style="63" customWidth="1"/>
    <col min="2562" max="2562" width="10.140625" style="63" customWidth="1"/>
    <col min="2563" max="2563" width="11.5703125" style="63" bestFit="1"/>
    <col min="2564" max="2564" width="12.7109375" style="63" bestFit="1" customWidth="1"/>
    <col min="2565" max="2565" width="19.5703125" style="63" bestFit="1" customWidth="1"/>
    <col min="2566" max="2566" width="5" style="63" customWidth="1"/>
    <col min="2567" max="2567" width="11.42578125" style="63" customWidth="1"/>
    <col min="2568" max="2568" width="11.5703125" style="63"/>
    <col min="2569" max="2570" width="6.85546875" style="63" customWidth="1"/>
    <col min="2571" max="2571" width="6.42578125" style="63" customWidth="1"/>
    <col min="2572" max="2572" width="7.85546875" style="63" customWidth="1"/>
    <col min="2573" max="2573" width="6.5703125" style="63" customWidth="1"/>
    <col min="2574" max="2575" width="7" style="63" customWidth="1"/>
    <col min="2576" max="2576" width="6.7109375" style="63" customWidth="1"/>
    <col min="2577" max="2578" width="6.28515625" style="63" customWidth="1"/>
    <col min="2579" max="2579" width="6.7109375" style="63" customWidth="1"/>
    <col min="2580" max="2580" width="6.140625" style="63" customWidth="1"/>
    <col min="2581" max="2581" width="8.7109375" style="63" customWidth="1"/>
    <col min="2582" max="2810" width="11.5703125" style="63"/>
    <col min="2811" max="2811" width="2.140625" style="63" customWidth="1"/>
    <col min="2812" max="2812" width="7.5703125" style="63" customWidth="1"/>
    <col min="2813" max="2813" width="17.5703125" style="63" customWidth="1"/>
    <col min="2814" max="2816" width="11.5703125" style="63"/>
    <col min="2817" max="2817" width="6.7109375" style="63" customWidth="1"/>
    <col min="2818" max="2818" width="10.140625" style="63" customWidth="1"/>
    <col min="2819" max="2819" width="11.5703125" style="63" bestFit="1"/>
    <col min="2820" max="2820" width="12.7109375" style="63" bestFit="1" customWidth="1"/>
    <col min="2821" max="2821" width="19.5703125" style="63" bestFit="1" customWidth="1"/>
    <col min="2822" max="2822" width="5" style="63" customWidth="1"/>
    <col min="2823" max="2823" width="11.42578125" style="63" customWidth="1"/>
    <col min="2824" max="2824" width="11.5703125" style="63"/>
    <col min="2825" max="2826" width="6.85546875" style="63" customWidth="1"/>
    <col min="2827" max="2827" width="6.42578125" style="63" customWidth="1"/>
    <col min="2828" max="2828" width="7.85546875" style="63" customWidth="1"/>
    <col min="2829" max="2829" width="6.5703125" style="63" customWidth="1"/>
    <col min="2830" max="2831" width="7" style="63" customWidth="1"/>
    <col min="2832" max="2832" width="6.7109375" style="63" customWidth="1"/>
    <col min="2833" max="2834" width="6.28515625" style="63" customWidth="1"/>
    <col min="2835" max="2835" width="6.7109375" style="63" customWidth="1"/>
    <col min="2836" max="2836" width="6.140625" style="63" customWidth="1"/>
    <col min="2837" max="2837" width="8.7109375" style="63" customWidth="1"/>
    <col min="2838" max="3066" width="11.5703125" style="63"/>
    <col min="3067" max="3067" width="2.140625" style="63" customWidth="1"/>
    <col min="3068" max="3068" width="7.5703125" style="63" customWidth="1"/>
    <col min="3069" max="3069" width="17.5703125" style="63" customWidth="1"/>
    <col min="3070" max="3072" width="11.5703125" style="63"/>
    <col min="3073" max="3073" width="6.7109375" style="63" customWidth="1"/>
    <col min="3074" max="3074" width="10.140625" style="63" customWidth="1"/>
    <col min="3075" max="3075" width="11.5703125" style="63" bestFit="1"/>
    <col min="3076" max="3076" width="12.7109375" style="63" bestFit="1" customWidth="1"/>
    <col min="3077" max="3077" width="19.5703125" style="63" bestFit="1" customWidth="1"/>
    <col min="3078" max="3078" width="5" style="63" customWidth="1"/>
    <col min="3079" max="3079" width="11.42578125" style="63" customWidth="1"/>
    <col min="3080" max="3080" width="11.5703125" style="63"/>
    <col min="3081" max="3082" width="6.85546875" style="63" customWidth="1"/>
    <col min="3083" max="3083" width="6.42578125" style="63" customWidth="1"/>
    <col min="3084" max="3084" width="7.85546875" style="63" customWidth="1"/>
    <col min="3085" max="3085" width="6.5703125" style="63" customWidth="1"/>
    <col min="3086" max="3087" width="7" style="63" customWidth="1"/>
    <col min="3088" max="3088" width="6.7109375" style="63" customWidth="1"/>
    <col min="3089" max="3090" width="6.28515625" style="63" customWidth="1"/>
    <col min="3091" max="3091" width="6.7109375" style="63" customWidth="1"/>
    <col min="3092" max="3092" width="6.140625" style="63" customWidth="1"/>
    <col min="3093" max="3093" width="8.7109375" style="63" customWidth="1"/>
    <col min="3094" max="3322" width="11.5703125" style="63"/>
    <col min="3323" max="3323" width="2.140625" style="63" customWidth="1"/>
    <col min="3324" max="3324" width="7.5703125" style="63" customWidth="1"/>
    <col min="3325" max="3325" width="17.5703125" style="63" customWidth="1"/>
    <col min="3326" max="3328" width="11.5703125" style="63"/>
    <col min="3329" max="3329" width="6.7109375" style="63" customWidth="1"/>
    <col min="3330" max="3330" width="10.140625" style="63" customWidth="1"/>
    <col min="3331" max="3331" width="11.5703125" style="63" bestFit="1"/>
    <col min="3332" max="3332" width="12.7109375" style="63" bestFit="1" customWidth="1"/>
    <col min="3333" max="3333" width="19.5703125" style="63" bestFit="1" customWidth="1"/>
    <col min="3334" max="3334" width="5" style="63" customWidth="1"/>
    <col min="3335" max="3335" width="11.42578125" style="63" customWidth="1"/>
    <col min="3336" max="3336" width="11.5703125" style="63"/>
    <col min="3337" max="3338" width="6.85546875" style="63" customWidth="1"/>
    <col min="3339" max="3339" width="6.42578125" style="63" customWidth="1"/>
    <col min="3340" max="3340" width="7.85546875" style="63" customWidth="1"/>
    <col min="3341" max="3341" width="6.5703125" style="63" customWidth="1"/>
    <col min="3342" max="3343" width="7" style="63" customWidth="1"/>
    <col min="3344" max="3344" width="6.7109375" style="63" customWidth="1"/>
    <col min="3345" max="3346" width="6.28515625" style="63" customWidth="1"/>
    <col min="3347" max="3347" width="6.7109375" style="63" customWidth="1"/>
    <col min="3348" max="3348" width="6.140625" style="63" customWidth="1"/>
    <col min="3349" max="3349" width="8.7109375" style="63" customWidth="1"/>
    <col min="3350" max="3578" width="11.5703125" style="63"/>
    <col min="3579" max="3579" width="2.140625" style="63" customWidth="1"/>
    <col min="3580" max="3580" width="7.5703125" style="63" customWidth="1"/>
    <col min="3581" max="3581" width="17.5703125" style="63" customWidth="1"/>
    <col min="3582" max="3584" width="11.5703125" style="63"/>
    <col min="3585" max="3585" width="6.7109375" style="63" customWidth="1"/>
    <col min="3586" max="3586" width="10.140625" style="63" customWidth="1"/>
    <col min="3587" max="3587" width="11.5703125" style="63" bestFit="1"/>
    <col min="3588" max="3588" width="12.7109375" style="63" bestFit="1" customWidth="1"/>
    <col min="3589" max="3589" width="19.5703125" style="63" bestFit="1" customWidth="1"/>
    <col min="3590" max="3590" width="5" style="63" customWidth="1"/>
    <col min="3591" max="3591" width="11.42578125" style="63" customWidth="1"/>
    <col min="3592" max="3592" width="11.5703125" style="63"/>
    <col min="3593" max="3594" width="6.85546875" style="63" customWidth="1"/>
    <col min="3595" max="3595" width="6.42578125" style="63" customWidth="1"/>
    <col min="3596" max="3596" width="7.85546875" style="63" customWidth="1"/>
    <col min="3597" max="3597" width="6.5703125" style="63" customWidth="1"/>
    <col min="3598" max="3599" width="7" style="63" customWidth="1"/>
    <col min="3600" max="3600" width="6.7109375" style="63" customWidth="1"/>
    <col min="3601" max="3602" width="6.28515625" style="63" customWidth="1"/>
    <col min="3603" max="3603" width="6.7109375" style="63" customWidth="1"/>
    <col min="3604" max="3604" width="6.140625" style="63" customWidth="1"/>
    <col min="3605" max="3605" width="8.7109375" style="63" customWidth="1"/>
    <col min="3606" max="3834" width="11.5703125" style="63"/>
    <col min="3835" max="3835" width="2.140625" style="63" customWidth="1"/>
    <col min="3836" max="3836" width="7.5703125" style="63" customWidth="1"/>
    <col min="3837" max="3837" width="17.5703125" style="63" customWidth="1"/>
    <col min="3838" max="3840" width="11.5703125" style="63"/>
    <col min="3841" max="3841" width="6.7109375" style="63" customWidth="1"/>
    <col min="3842" max="3842" width="10.140625" style="63" customWidth="1"/>
    <col min="3843" max="3843" width="11.5703125" style="63" bestFit="1"/>
    <col min="3844" max="3844" width="12.7109375" style="63" bestFit="1" customWidth="1"/>
    <col min="3845" max="3845" width="19.5703125" style="63" bestFit="1" customWidth="1"/>
    <col min="3846" max="3846" width="5" style="63" customWidth="1"/>
    <col min="3847" max="3847" width="11.42578125" style="63" customWidth="1"/>
    <col min="3848" max="3848" width="11.5703125" style="63"/>
    <col min="3849" max="3850" width="6.85546875" style="63" customWidth="1"/>
    <col min="3851" max="3851" width="6.42578125" style="63" customWidth="1"/>
    <col min="3852" max="3852" width="7.85546875" style="63" customWidth="1"/>
    <col min="3853" max="3853" width="6.5703125" style="63" customWidth="1"/>
    <col min="3854" max="3855" width="7" style="63" customWidth="1"/>
    <col min="3856" max="3856" width="6.7109375" style="63" customWidth="1"/>
    <col min="3857" max="3858" width="6.28515625" style="63" customWidth="1"/>
    <col min="3859" max="3859" width="6.7109375" style="63" customWidth="1"/>
    <col min="3860" max="3860" width="6.140625" style="63" customWidth="1"/>
    <col min="3861" max="3861" width="8.7109375" style="63" customWidth="1"/>
    <col min="3862" max="4090" width="11.5703125" style="63"/>
    <col min="4091" max="4091" width="2.140625" style="63" customWidth="1"/>
    <col min="4092" max="4092" width="7.5703125" style="63" customWidth="1"/>
    <col min="4093" max="4093" width="17.5703125" style="63" customWidth="1"/>
    <col min="4094" max="4096" width="11.5703125" style="63"/>
    <col min="4097" max="4097" width="6.7109375" style="63" customWidth="1"/>
    <col min="4098" max="4098" width="10.140625" style="63" customWidth="1"/>
    <col min="4099" max="4099" width="11.5703125" style="63" bestFit="1"/>
    <col min="4100" max="4100" width="12.7109375" style="63" bestFit="1" customWidth="1"/>
    <col min="4101" max="4101" width="19.5703125" style="63" bestFit="1" customWidth="1"/>
    <col min="4102" max="4102" width="5" style="63" customWidth="1"/>
    <col min="4103" max="4103" width="11.42578125" style="63" customWidth="1"/>
    <col min="4104" max="4104" width="11.5703125" style="63"/>
    <col min="4105" max="4106" width="6.85546875" style="63" customWidth="1"/>
    <col min="4107" max="4107" width="6.42578125" style="63" customWidth="1"/>
    <col min="4108" max="4108" width="7.85546875" style="63" customWidth="1"/>
    <col min="4109" max="4109" width="6.5703125" style="63" customWidth="1"/>
    <col min="4110" max="4111" width="7" style="63" customWidth="1"/>
    <col min="4112" max="4112" width="6.7109375" style="63" customWidth="1"/>
    <col min="4113" max="4114" width="6.28515625" style="63" customWidth="1"/>
    <col min="4115" max="4115" width="6.7109375" style="63" customWidth="1"/>
    <col min="4116" max="4116" width="6.140625" style="63" customWidth="1"/>
    <col min="4117" max="4117" width="8.7109375" style="63" customWidth="1"/>
    <col min="4118" max="4346" width="11.5703125" style="63"/>
    <col min="4347" max="4347" width="2.140625" style="63" customWidth="1"/>
    <col min="4348" max="4348" width="7.5703125" style="63" customWidth="1"/>
    <col min="4349" max="4349" width="17.5703125" style="63" customWidth="1"/>
    <col min="4350" max="4352" width="11.5703125" style="63"/>
    <col min="4353" max="4353" width="6.7109375" style="63" customWidth="1"/>
    <col min="4354" max="4354" width="10.140625" style="63" customWidth="1"/>
    <col min="4355" max="4355" width="11.5703125" style="63" bestFit="1"/>
    <col min="4356" max="4356" width="12.7109375" style="63" bestFit="1" customWidth="1"/>
    <col min="4357" max="4357" width="19.5703125" style="63" bestFit="1" customWidth="1"/>
    <col min="4358" max="4358" width="5" style="63" customWidth="1"/>
    <col min="4359" max="4359" width="11.42578125" style="63" customWidth="1"/>
    <col min="4360" max="4360" width="11.5703125" style="63"/>
    <col min="4361" max="4362" width="6.85546875" style="63" customWidth="1"/>
    <col min="4363" max="4363" width="6.42578125" style="63" customWidth="1"/>
    <col min="4364" max="4364" width="7.85546875" style="63" customWidth="1"/>
    <col min="4365" max="4365" width="6.5703125" style="63" customWidth="1"/>
    <col min="4366" max="4367" width="7" style="63" customWidth="1"/>
    <col min="4368" max="4368" width="6.7109375" style="63" customWidth="1"/>
    <col min="4369" max="4370" width="6.28515625" style="63" customWidth="1"/>
    <col min="4371" max="4371" width="6.7109375" style="63" customWidth="1"/>
    <col min="4372" max="4372" width="6.140625" style="63" customWidth="1"/>
    <col min="4373" max="4373" width="8.7109375" style="63" customWidth="1"/>
    <col min="4374" max="4602" width="11.5703125" style="63"/>
    <col min="4603" max="4603" width="2.140625" style="63" customWidth="1"/>
    <col min="4604" max="4604" width="7.5703125" style="63" customWidth="1"/>
    <col min="4605" max="4605" width="17.5703125" style="63" customWidth="1"/>
    <col min="4606" max="4608" width="11.5703125" style="63"/>
    <col min="4609" max="4609" width="6.7109375" style="63" customWidth="1"/>
    <col min="4610" max="4610" width="10.140625" style="63" customWidth="1"/>
    <col min="4611" max="4611" width="11.5703125" style="63" bestFit="1"/>
    <col min="4612" max="4612" width="12.7109375" style="63" bestFit="1" customWidth="1"/>
    <col min="4613" max="4613" width="19.5703125" style="63" bestFit="1" customWidth="1"/>
    <col min="4614" max="4614" width="5" style="63" customWidth="1"/>
    <col min="4615" max="4615" width="11.42578125" style="63" customWidth="1"/>
    <col min="4616" max="4616" width="11.5703125" style="63"/>
    <col min="4617" max="4618" width="6.85546875" style="63" customWidth="1"/>
    <col min="4619" max="4619" width="6.42578125" style="63" customWidth="1"/>
    <col min="4620" max="4620" width="7.85546875" style="63" customWidth="1"/>
    <col min="4621" max="4621" width="6.5703125" style="63" customWidth="1"/>
    <col min="4622" max="4623" width="7" style="63" customWidth="1"/>
    <col min="4624" max="4624" width="6.7109375" style="63" customWidth="1"/>
    <col min="4625" max="4626" width="6.28515625" style="63" customWidth="1"/>
    <col min="4627" max="4627" width="6.7109375" style="63" customWidth="1"/>
    <col min="4628" max="4628" width="6.140625" style="63" customWidth="1"/>
    <col min="4629" max="4629" width="8.7109375" style="63" customWidth="1"/>
    <col min="4630" max="4858" width="11.5703125" style="63"/>
    <col min="4859" max="4859" width="2.140625" style="63" customWidth="1"/>
    <col min="4860" max="4860" width="7.5703125" style="63" customWidth="1"/>
    <col min="4861" max="4861" width="17.5703125" style="63" customWidth="1"/>
    <col min="4862" max="4864" width="11.5703125" style="63"/>
    <col min="4865" max="4865" width="6.7109375" style="63" customWidth="1"/>
    <col min="4866" max="4866" width="10.140625" style="63" customWidth="1"/>
    <col min="4867" max="4867" width="11.5703125" style="63" bestFit="1"/>
    <col min="4868" max="4868" width="12.7109375" style="63" bestFit="1" customWidth="1"/>
    <col min="4869" max="4869" width="19.5703125" style="63" bestFit="1" customWidth="1"/>
    <col min="4870" max="4870" width="5" style="63" customWidth="1"/>
    <col min="4871" max="4871" width="11.42578125" style="63" customWidth="1"/>
    <col min="4872" max="4872" width="11.5703125" style="63"/>
    <col min="4873" max="4874" width="6.85546875" style="63" customWidth="1"/>
    <col min="4875" max="4875" width="6.42578125" style="63" customWidth="1"/>
    <col min="4876" max="4876" width="7.85546875" style="63" customWidth="1"/>
    <col min="4877" max="4877" width="6.5703125" style="63" customWidth="1"/>
    <col min="4878" max="4879" width="7" style="63" customWidth="1"/>
    <col min="4880" max="4880" width="6.7109375" style="63" customWidth="1"/>
    <col min="4881" max="4882" width="6.28515625" style="63" customWidth="1"/>
    <col min="4883" max="4883" width="6.7109375" style="63" customWidth="1"/>
    <col min="4884" max="4884" width="6.140625" style="63" customWidth="1"/>
    <col min="4885" max="4885" width="8.7109375" style="63" customWidth="1"/>
    <col min="4886" max="5114" width="11.5703125" style="63"/>
    <col min="5115" max="5115" width="2.140625" style="63" customWidth="1"/>
    <col min="5116" max="5116" width="7.5703125" style="63" customWidth="1"/>
    <col min="5117" max="5117" width="17.5703125" style="63" customWidth="1"/>
    <col min="5118" max="5120" width="11.5703125" style="63"/>
    <col min="5121" max="5121" width="6.7109375" style="63" customWidth="1"/>
    <col min="5122" max="5122" width="10.140625" style="63" customWidth="1"/>
    <col min="5123" max="5123" width="11.5703125" style="63" bestFit="1"/>
    <col min="5124" max="5124" width="12.7109375" style="63" bestFit="1" customWidth="1"/>
    <col min="5125" max="5125" width="19.5703125" style="63" bestFit="1" customWidth="1"/>
    <col min="5126" max="5126" width="5" style="63" customWidth="1"/>
    <col min="5127" max="5127" width="11.42578125" style="63" customWidth="1"/>
    <col min="5128" max="5128" width="11.5703125" style="63"/>
    <col min="5129" max="5130" width="6.85546875" style="63" customWidth="1"/>
    <col min="5131" max="5131" width="6.42578125" style="63" customWidth="1"/>
    <col min="5132" max="5132" width="7.85546875" style="63" customWidth="1"/>
    <col min="5133" max="5133" width="6.5703125" style="63" customWidth="1"/>
    <col min="5134" max="5135" width="7" style="63" customWidth="1"/>
    <col min="5136" max="5136" width="6.7109375" style="63" customWidth="1"/>
    <col min="5137" max="5138" width="6.28515625" style="63" customWidth="1"/>
    <col min="5139" max="5139" width="6.7109375" style="63" customWidth="1"/>
    <col min="5140" max="5140" width="6.140625" style="63" customWidth="1"/>
    <col min="5141" max="5141" width="8.7109375" style="63" customWidth="1"/>
    <col min="5142" max="5370" width="11.5703125" style="63"/>
    <col min="5371" max="5371" width="2.140625" style="63" customWidth="1"/>
    <col min="5372" max="5372" width="7.5703125" style="63" customWidth="1"/>
    <col min="5373" max="5373" width="17.5703125" style="63" customWidth="1"/>
    <col min="5374" max="5376" width="11.5703125" style="63"/>
    <col min="5377" max="5377" width="6.7109375" style="63" customWidth="1"/>
    <col min="5378" max="5378" width="10.140625" style="63" customWidth="1"/>
    <col min="5379" max="5379" width="11.5703125" style="63" bestFit="1"/>
    <col min="5380" max="5380" width="12.7109375" style="63" bestFit="1" customWidth="1"/>
    <col min="5381" max="5381" width="19.5703125" style="63" bestFit="1" customWidth="1"/>
    <col min="5382" max="5382" width="5" style="63" customWidth="1"/>
    <col min="5383" max="5383" width="11.42578125" style="63" customWidth="1"/>
    <col min="5384" max="5384" width="11.5703125" style="63"/>
    <col min="5385" max="5386" width="6.85546875" style="63" customWidth="1"/>
    <col min="5387" max="5387" width="6.42578125" style="63" customWidth="1"/>
    <col min="5388" max="5388" width="7.85546875" style="63" customWidth="1"/>
    <col min="5389" max="5389" width="6.5703125" style="63" customWidth="1"/>
    <col min="5390" max="5391" width="7" style="63" customWidth="1"/>
    <col min="5392" max="5392" width="6.7109375" style="63" customWidth="1"/>
    <col min="5393" max="5394" width="6.28515625" style="63" customWidth="1"/>
    <col min="5395" max="5395" width="6.7109375" style="63" customWidth="1"/>
    <col min="5396" max="5396" width="6.140625" style="63" customWidth="1"/>
    <col min="5397" max="5397" width="8.7109375" style="63" customWidth="1"/>
    <col min="5398" max="5626" width="11.5703125" style="63"/>
    <col min="5627" max="5627" width="2.140625" style="63" customWidth="1"/>
    <col min="5628" max="5628" width="7.5703125" style="63" customWidth="1"/>
    <col min="5629" max="5629" width="17.5703125" style="63" customWidth="1"/>
    <col min="5630" max="5632" width="11.5703125" style="63"/>
    <col min="5633" max="5633" width="6.7109375" style="63" customWidth="1"/>
    <col min="5634" max="5634" width="10.140625" style="63" customWidth="1"/>
    <col min="5635" max="5635" width="11.5703125" style="63" bestFit="1"/>
    <col min="5636" max="5636" width="12.7109375" style="63" bestFit="1" customWidth="1"/>
    <col min="5637" max="5637" width="19.5703125" style="63" bestFit="1" customWidth="1"/>
    <col min="5638" max="5638" width="5" style="63" customWidth="1"/>
    <col min="5639" max="5639" width="11.42578125" style="63" customWidth="1"/>
    <col min="5640" max="5640" width="11.5703125" style="63"/>
    <col min="5641" max="5642" width="6.85546875" style="63" customWidth="1"/>
    <col min="5643" max="5643" width="6.42578125" style="63" customWidth="1"/>
    <col min="5644" max="5644" width="7.85546875" style="63" customWidth="1"/>
    <col min="5645" max="5645" width="6.5703125" style="63" customWidth="1"/>
    <col min="5646" max="5647" width="7" style="63" customWidth="1"/>
    <col min="5648" max="5648" width="6.7109375" style="63" customWidth="1"/>
    <col min="5649" max="5650" width="6.28515625" style="63" customWidth="1"/>
    <col min="5651" max="5651" width="6.7109375" style="63" customWidth="1"/>
    <col min="5652" max="5652" width="6.140625" style="63" customWidth="1"/>
    <col min="5653" max="5653" width="8.7109375" style="63" customWidth="1"/>
    <col min="5654" max="5882" width="11.5703125" style="63"/>
    <col min="5883" max="5883" width="2.140625" style="63" customWidth="1"/>
    <col min="5884" max="5884" width="7.5703125" style="63" customWidth="1"/>
    <col min="5885" max="5885" width="17.5703125" style="63" customWidth="1"/>
    <col min="5886" max="5888" width="11.5703125" style="63"/>
    <col min="5889" max="5889" width="6.7109375" style="63" customWidth="1"/>
    <col min="5890" max="5890" width="10.140625" style="63" customWidth="1"/>
    <col min="5891" max="5891" width="11.5703125" style="63" bestFit="1"/>
    <col min="5892" max="5892" width="12.7109375" style="63" bestFit="1" customWidth="1"/>
    <col min="5893" max="5893" width="19.5703125" style="63" bestFit="1" customWidth="1"/>
    <col min="5894" max="5894" width="5" style="63" customWidth="1"/>
    <col min="5895" max="5895" width="11.42578125" style="63" customWidth="1"/>
    <col min="5896" max="5896" width="11.5703125" style="63"/>
    <col min="5897" max="5898" width="6.85546875" style="63" customWidth="1"/>
    <col min="5899" max="5899" width="6.42578125" style="63" customWidth="1"/>
    <col min="5900" max="5900" width="7.85546875" style="63" customWidth="1"/>
    <col min="5901" max="5901" width="6.5703125" style="63" customWidth="1"/>
    <col min="5902" max="5903" width="7" style="63" customWidth="1"/>
    <col min="5904" max="5904" width="6.7109375" style="63" customWidth="1"/>
    <col min="5905" max="5906" width="6.28515625" style="63" customWidth="1"/>
    <col min="5907" max="5907" width="6.7109375" style="63" customWidth="1"/>
    <col min="5908" max="5908" width="6.140625" style="63" customWidth="1"/>
    <col min="5909" max="5909" width="8.7109375" style="63" customWidth="1"/>
    <col min="5910" max="6138" width="11.5703125" style="63"/>
    <col min="6139" max="6139" width="2.140625" style="63" customWidth="1"/>
    <col min="6140" max="6140" width="7.5703125" style="63" customWidth="1"/>
    <col min="6141" max="6141" width="17.5703125" style="63" customWidth="1"/>
    <col min="6142" max="6144" width="11.5703125" style="63"/>
    <col min="6145" max="6145" width="6.7109375" style="63" customWidth="1"/>
    <col min="6146" max="6146" width="10.140625" style="63" customWidth="1"/>
    <col min="6147" max="6147" width="11.5703125" style="63" bestFit="1"/>
    <col min="6148" max="6148" width="12.7109375" style="63" bestFit="1" customWidth="1"/>
    <col min="6149" max="6149" width="19.5703125" style="63" bestFit="1" customWidth="1"/>
    <col min="6150" max="6150" width="5" style="63" customWidth="1"/>
    <col min="6151" max="6151" width="11.42578125" style="63" customWidth="1"/>
    <col min="6152" max="6152" width="11.5703125" style="63"/>
    <col min="6153" max="6154" width="6.85546875" style="63" customWidth="1"/>
    <col min="6155" max="6155" width="6.42578125" style="63" customWidth="1"/>
    <col min="6156" max="6156" width="7.85546875" style="63" customWidth="1"/>
    <col min="6157" max="6157" width="6.5703125" style="63" customWidth="1"/>
    <col min="6158" max="6159" width="7" style="63" customWidth="1"/>
    <col min="6160" max="6160" width="6.7109375" style="63" customWidth="1"/>
    <col min="6161" max="6162" width="6.28515625" style="63" customWidth="1"/>
    <col min="6163" max="6163" width="6.7109375" style="63" customWidth="1"/>
    <col min="6164" max="6164" width="6.140625" style="63" customWidth="1"/>
    <col min="6165" max="6165" width="8.7109375" style="63" customWidth="1"/>
    <col min="6166" max="6394" width="11.5703125" style="63"/>
    <col min="6395" max="6395" width="2.140625" style="63" customWidth="1"/>
    <col min="6396" max="6396" width="7.5703125" style="63" customWidth="1"/>
    <col min="6397" max="6397" width="17.5703125" style="63" customWidth="1"/>
    <col min="6398" max="6400" width="11.5703125" style="63"/>
    <col min="6401" max="6401" width="6.7109375" style="63" customWidth="1"/>
    <col min="6402" max="6402" width="10.140625" style="63" customWidth="1"/>
    <col min="6403" max="6403" width="11.5703125" style="63" bestFit="1"/>
    <col min="6404" max="6404" width="12.7109375" style="63" bestFit="1" customWidth="1"/>
    <col min="6405" max="6405" width="19.5703125" style="63" bestFit="1" customWidth="1"/>
    <col min="6406" max="6406" width="5" style="63" customWidth="1"/>
    <col min="6407" max="6407" width="11.42578125" style="63" customWidth="1"/>
    <col min="6408" max="6408" width="11.5703125" style="63"/>
    <col min="6409" max="6410" width="6.85546875" style="63" customWidth="1"/>
    <col min="6411" max="6411" width="6.42578125" style="63" customWidth="1"/>
    <col min="6412" max="6412" width="7.85546875" style="63" customWidth="1"/>
    <col min="6413" max="6413" width="6.5703125" style="63" customWidth="1"/>
    <col min="6414" max="6415" width="7" style="63" customWidth="1"/>
    <col min="6416" max="6416" width="6.7109375" style="63" customWidth="1"/>
    <col min="6417" max="6418" width="6.28515625" style="63" customWidth="1"/>
    <col min="6419" max="6419" width="6.7109375" style="63" customWidth="1"/>
    <col min="6420" max="6420" width="6.140625" style="63" customWidth="1"/>
    <col min="6421" max="6421" width="8.7109375" style="63" customWidth="1"/>
    <col min="6422" max="6650" width="11.5703125" style="63"/>
    <col min="6651" max="6651" width="2.140625" style="63" customWidth="1"/>
    <col min="6652" max="6652" width="7.5703125" style="63" customWidth="1"/>
    <col min="6653" max="6653" width="17.5703125" style="63" customWidth="1"/>
    <col min="6654" max="6656" width="11.5703125" style="63"/>
    <col min="6657" max="6657" width="6.7109375" style="63" customWidth="1"/>
    <col min="6658" max="6658" width="10.140625" style="63" customWidth="1"/>
    <col min="6659" max="6659" width="11.5703125" style="63" bestFit="1"/>
    <col min="6660" max="6660" width="12.7109375" style="63" bestFit="1" customWidth="1"/>
    <col min="6661" max="6661" width="19.5703125" style="63" bestFit="1" customWidth="1"/>
    <col min="6662" max="6662" width="5" style="63" customWidth="1"/>
    <col min="6663" max="6663" width="11.42578125" style="63" customWidth="1"/>
    <col min="6664" max="6664" width="11.5703125" style="63"/>
    <col min="6665" max="6666" width="6.85546875" style="63" customWidth="1"/>
    <col min="6667" max="6667" width="6.42578125" style="63" customWidth="1"/>
    <col min="6668" max="6668" width="7.85546875" style="63" customWidth="1"/>
    <col min="6669" max="6669" width="6.5703125" style="63" customWidth="1"/>
    <col min="6670" max="6671" width="7" style="63" customWidth="1"/>
    <col min="6672" max="6672" width="6.7109375" style="63" customWidth="1"/>
    <col min="6673" max="6674" width="6.28515625" style="63" customWidth="1"/>
    <col min="6675" max="6675" width="6.7109375" style="63" customWidth="1"/>
    <col min="6676" max="6676" width="6.140625" style="63" customWidth="1"/>
    <col min="6677" max="6677" width="8.7109375" style="63" customWidth="1"/>
    <col min="6678" max="6906" width="11.5703125" style="63"/>
    <col min="6907" max="6907" width="2.140625" style="63" customWidth="1"/>
    <col min="6908" max="6908" width="7.5703125" style="63" customWidth="1"/>
    <col min="6909" max="6909" width="17.5703125" style="63" customWidth="1"/>
    <col min="6910" max="6912" width="11.5703125" style="63"/>
    <col min="6913" max="6913" width="6.7109375" style="63" customWidth="1"/>
    <col min="6914" max="6914" width="10.140625" style="63" customWidth="1"/>
    <col min="6915" max="6915" width="11.5703125" style="63" bestFit="1"/>
    <col min="6916" max="6916" width="12.7109375" style="63" bestFit="1" customWidth="1"/>
    <col min="6917" max="6917" width="19.5703125" style="63" bestFit="1" customWidth="1"/>
    <col min="6918" max="6918" width="5" style="63" customWidth="1"/>
    <col min="6919" max="6919" width="11.42578125" style="63" customWidth="1"/>
    <col min="6920" max="6920" width="11.5703125" style="63"/>
    <col min="6921" max="6922" width="6.85546875" style="63" customWidth="1"/>
    <col min="6923" max="6923" width="6.42578125" style="63" customWidth="1"/>
    <col min="6924" max="6924" width="7.85546875" style="63" customWidth="1"/>
    <col min="6925" max="6925" width="6.5703125" style="63" customWidth="1"/>
    <col min="6926" max="6927" width="7" style="63" customWidth="1"/>
    <col min="6928" max="6928" width="6.7109375" style="63" customWidth="1"/>
    <col min="6929" max="6930" width="6.28515625" style="63" customWidth="1"/>
    <col min="6931" max="6931" width="6.7109375" style="63" customWidth="1"/>
    <col min="6932" max="6932" width="6.140625" style="63" customWidth="1"/>
    <col min="6933" max="6933" width="8.7109375" style="63" customWidth="1"/>
    <col min="6934" max="7162" width="11.5703125" style="63"/>
    <col min="7163" max="7163" width="2.140625" style="63" customWidth="1"/>
    <col min="7164" max="7164" width="7.5703125" style="63" customWidth="1"/>
    <col min="7165" max="7165" width="17.5703125" style="63" customWidth="1"/>
    <col min="7166" max="7168" width="11.5703125" style="63"/>
    <col min="7169" max="7169" width="6.7109375" style="63" customWidth="1"/>
    <col min="7170" max="7170" width="10.140625" style="63" customWidth="1"/>
    <col min="7171" max="7171" width="11.5703125" style="63" bestFit="1"/>
    <col min="7172" max="7172" width="12.7109375" style="63" bestFit="1" customWidth="1"/>
    <col min="7173" max="7173" width="19.5703125" style="63" bestFit="1" customWidth="1"/>
    <col min="7174" max="7174" width="5" style="63" customWidth="1"/>
    <col min="7175" max="7175" width="11.42578125" style="63" customWidth="1"/>
    <col min="7176" max="7176" width="11.5703125" style="63"/>
    <col min="7177" max="7178" width="6.85546875" style="63" customWidth="1"/>
    <col min="7179" max="7179" width="6.42578125" style="63" customWidth="1"/>
    <col min="7180" max="7180" width="7.85546875" style="63" customWidth="1"/>
    <col min="7181" max="7181" width="6.5703125" style="63" customWidth="1"/>
    <col min="7182" max="7183" width="7" style="63" customWidth="1"/>
    <col min="7184" max="7184" width="6.7109375" style="63" customWidth="1"/>
    <col min="7185" max="7186" width="6.28515625" style="63" customWidth="1"/>
    <col min="7187" max="7187" width="6.7109375" style="63" customWidth="1"/>
    <col min="7188" max="7188" width="6.140625" style="63" customWidth="1"/>
    <col min="7189" max="7189" width="8.7109375" style="63" customWidth="1"/>
    <col min="7190" max="7418" width="11.5703125" style="63"/>
    <col min="7419" max="7419" width="2.140625" style="63" customWidth="1"/>
    <col min="7420" max="7420" width="7.5703125" style="63" customWidth="1"/>
    <col min="7421" max="7421" width="17.5703125" style="63" customWidth="1"/>
    <col min="7422" max="7424" width="11.5703125" style="63"/>
    <col min="7425" max="7425" width="6.7109375" style="63" customWidth="1"/>
    <col min="7426" max="7426" width="10.140625" style="63" customWidth="1"/>
    <col min="7427" max="7427" width="11.5703125" style="63" bestFit="1"/>
    <col min="7428" max="7428" width="12.7109375" style="63" bestFit="1" customWidth="1"/>
    <col min="7429" max="7429" width="19.5703125" style="63" bestFit="1" customWidth="1"/>
    <col min="7430" max="7430" width="5" style="63" customWidth="1"/>
    <col min="7431" max="7431" width="11.42578125" style="63" customWidth="1"/>
    <col min="7432" max="7432" width="11.5703125" style="63"/>
    <col min="7433" max="7434" width="6.85546875" style="63" customWidth="1"/>
    <col min="7435" max="7435" width="6.42578125" style="63" customWidth="1"/>
    <col min="7436" max="7436" width="7.85546875" style="63" customWidth="1"/>
    <col min="7437" max="7437" width="6.5703125" style="63" customWidth="1"/>
    <col min="7438" max="7439" width="7" style="63" customWidth="1"/>
    <col min="7440" max="7440" width="6.7109375" style="63" customWidth="1"/>
    <col min="7441" max="7442" width="6.28515625" style="63" customWidth="1"/>
    <col min="7443" max="7443" width="6.7109375" style="63" customWidth="1"/>
    <col min="7444" max="7444" width="6.140625" style="63" customWidth="1"/>
    <col min="7445" max="7445" width="8.7109375" style="63" customWidth="1"/>
    <col min="7446" max="7674" width="11.5703125" style="63"/>
    <col min="7675" max="7675" width="2.140625" style="63" customWidth="1"/>
    <col min="7676" max="7676" width="7.5703125" style="63" customWidth="1"/>
    <col min="7677" max="7677" width="17.5703125" style="63" customWidth="1"/>
    <col min="7678" max="7680" width="11.5703125" style="63"/>
    <col min="7681" max="7681" width="6.7109375" style="63" customWidth="1"/>
    <col min="7682" max="7682" width="10.140625" style="63" customWidth="1"/>
    <col min="7683" max="7683" width="11.5703125" style="63" bestFit="1"/>
    <col min="7684" max="7684" width="12.7109375" style="63" bestFit="1" customWidth="1"/>
    <col min="7685" max="7685" width="19.5703125" style="63" bestFit="1" customWidth="1"/>
    <col min="7686" max="7686" width="5" style="63" customWidth="1"/>
    <col min="7687" max="7687" width="11.42578125" style="63" customWidth="1"/>
    <col min="7688" max="7688" width="11.5703125" style="63"/>
    <col min="7689" max="7690" width="6.85546875" style="63" customWidth="1"/>
    <col min="7691" max="7691" width="6.42578125" style="63" customWidth="1"/>
    <col min="7692" max="7692" width="7.85546875" style="63" customWidth="1"/>
    <col min="7693" max="7693" width="6.5703125" style="63" customWidth="1"/>
    <col min="7694" max="7695" width="7" style="63" customWidth="1"/>
    <col min="7696" max="7696" width="6.7109375" style="63" customWidth="1"/>
    <col min="7697" max="7698" width="6.28515625" style="63" customWidth="1"/>
    <col min="7699" max="7699" width="6.7109375" style="63" customWidth="1"/>
    <col min="7700" max="7700" width="6.140625" style="63" customWidth="1"/>
    <col min="7701" max="7701" width="8.7109375" style="63" customWidth="1"/>
    <col min="7702" max="7930" width="11.5703125" style="63"/>
    <col min="7931" max="7931" width="2.140625" style="63" customWidth="1"/>
    <col min="7932" max="7932" width="7.5703125" style="63" customWidth="1"/>
    <col min="7933" max="7933" width="17.5703125" style="63" customWidth="1"/>
    <col min="7934" max="7936" width="11.5703125" style="63"/>
    <col min="7937" max="7937" width="6.7109375" style="63" customWidth="1"/>
    <col min="7938" max="7938" width="10.140625" style="63" customWidth="1"/>
    <col min="7939" max="7939" width="11.5703125" style="63" bestFit="1"/>
    <col min="7940" max="7940" width="12.7109375" style="63" bestFit="1" customWidth="1"/>
    <col min="7941" max="7941" width="19.5703125" style="63" bestFit="1" customWidth="1"/>
    <col min="7942" max="7942" width="5" style="63" customWidth="1"/>
    <col min="7943" max="7943" width="11.42578125" style="63" customWidth="1"/>
    <col min="7944" max="7944" width="11.5703125" style="63"/>
    <col min="7945" max="7946" width="6.85546875" style="63" customWidth="1"/>
    <col min="7947" max="7947" width="6.42578125" style="63" customWidth="1"/>
    <col min="7948" max="7948" width="7.85546875" style="63" customWidth="1"/>
    <col min="7949" max="7949" width="6.5703125" style="63" customWidth="1"/>
    <col min="7950" max="7951" width="7" style="63" customWidth="1"/>
    <col min="7952" max="7952" width="6.7109375" style="63" customWidth="1"/>
    <col min="7953" max="7954" width="6.28515625" style="63" customWidth="1"/>
    <col min="7955" max="7955" width="6.7109375" style="63" customWidth="1"/>
    <col min="7956" max="7956" width="6.140625" style="63" customWidth="1"/>
    <col min="7957" max="7957" width="8.7109375" style="63" customWidth="1"/>
    <col min="7958" max="8186" width="11.5703125" style="63"/>
    <col min="8187" max="8187" width="2.140625" style="63" customWidth="1"/>
    <col min="8188" max="8188" width="7.5703125" style="63" customWidth="1"/>
    <col min="8189" max="8189" width="17.5703125" style="63" customWidth="1"/>
    <col min="8190" max="8192" width="11.5703125" style="63"/>
    <col min="8193" max="8193" width="6.7109375" style="63" customWidth="1"/>
    <col min="8194" max="8194" width="10.140625" style="63" customWidth="1"/>
    <col min="8195" max="8195" width="11.5703125" style="63" bestFit="1"/>
    <col min="8196" max="8196" width="12.7109375" style="63" bestFit="1" customWidth="1"/>
    <col min="8197" max="8197" width="19.5703125" style="63" bestFit="1" customWidth="1"/>
    <col min="8198" max="8198" width="5" style="63" customWidth="1"/>
    <col min="8199" max="8199" width="11.42578125" style="63" customWidth="1"/>
    <col min="8200" max="8200" width="11.5703125" style="63"/>
    <col min="8201" max="8202" width="6.85546875" style="63" customWidth="1"/>
    <col min="8203" max="8203" width="6.42578125" style="63" customWidth="1"/>
    <col min="8204" max="8204" width="7.85546875" style="63" customWidth="1"/>
    <col min="8205" max="8205" width="6.5703125" style="63" customWidth="1"/>
    <col min="8206" max="8207" width="7" style="63" customWidth="1"/>
    <col min="8208" max="8208" width="6.7109375" style="63" customWidth="1"/>
    <col min="8209" max="8210" width="6.28515625" style="63" customWidth="1"/>
    <col min="8211" max="8211" width="6.7109375" style="63" customWidth="1"/>
    <col min="8212" max="8212" width="6.140625" style="63" customWidth="1"/>
    <col min="8213" max="8213" width="8.7109375" style="63" customWidth="1"/>
    <col min="8214" max="8442" width="11.5703125" style="63"/>
    <col min="8443" max="8443" width="2.140625" style="63" customWidth="1"/>
    <col min="8444" max="8444" width="7.5703125" style="63" customWidth="1"/>
    <col min="8445" max="8445" width="17.5703125" style="63" customWidth="1"/>
    <col min="8446" max="8448" width="11.5703125" style="63"/>
    <col min="8449" max="8449" width="6.7109375" style="63" customWidth="1"/>
    <col min="8450" max="8450" width="10.140625" style="63" customWidth="1"/>
    <col min="8451" max="8451" width="11.5703125" style="63" bestFit="1"/>
    <col min="8452" max="8452" width="12.7109375" style="63" bestFit="1" customWidth="1"/>
    <col min="8453" max="8453" width="19.5703125" style="63" bestFit="1" customWidth="1"/>
    <col min="8454" max="8454" width="5" style="63" customWidth="1"/>
    <col min="8455" max="8455" width="11.42578125" style="63" customWidth="1"/>
    <col min="8456" max="8456" width="11.5703125" style="63"/>
    <col min="8457" max="8458" width="6.85546875" style="63" customWidth="1"/>
    <col min="8459" max="8459" width="6.42578125" style="63" customWidth="1"/>
    <col min="8460" max="8460" width="7.85546875" style="63" customWidth="1"/>
    <col min="8461" max="8461" width="6.5703125" style="63" customWidth="1"/>
    <col min="8462" max="8463" width="7" style="63" customWidth="1"/>
    <col min="8464" max="8464" width="6.7109375" style="63" customWidth="1"/>
    <col min="8465" max="8466" width="6.28515625" style="63" customWidth="1"/>
    <col min="8467" max="8467" width="6.7109375" style="63" customWidth="1"/>
    <col min="8468" max="8468" width="6.140625" style="63" customWidth="1"/>
    <col min="8469" max="8469" width="8.7109375" style="63" customWidth="1"/>
    <col min="8470" max="8698" width="11.5703125" style="63"/>
    <col min="8699" max="8699" width="2.140625" style="63" customWidth="1"/>
    <col min="8700" max="8700" width="7.5703125" style="63" customWidth="1"/>
    <col min="8701" max="8701" width="17.5703125" style="63" customWidth="1"/>
    <col min="8702" max="8704" width="11.5703125" style="63"/>
    <col min="8705" max="8705" width="6.7109375" style="63" customWidth="1"/>
    <col min="8706" max="8706" width="10.140625" style="63" customWidth="1"/>
    <col min="8707" max="8707" width="11.5703125" style="63" bestFit="1"/>
    <col min="8708" max="8708" width="12.7109375" style="63" bestFit="1" customWidth="1"/>
    <col min="8709" max="8709" width="19.5703125" style="63" bestFit="1" customWidth="1"/>
    <col min="8710" max="8710" width="5" style="63" customWidth="1"/>
    <col min="8711" max="8711" width="11.42578125" style="63" customWidth="1"/>
    <col min="8712" max="8712" width="11.5703125" style="63"/>
    <col min="8713" max="8714" width="6.85546875" style="63" customWidth="1"/>
    <col min="8715" max="8715" width="6.42578125" style="63" customWidth="1"/>
    <col min="8716" max="8716" width="7.85546875" style="63" customWidth="1"/>
    <col min="8717" max="8717" width="6.5703125" style="63" customWidth="1"/>
    <col min="8718" max="8719" width="7" style="63" customWidth="1"/>
    <col min="8720" max="8720" width="6.7109375" style="63" customWidth="1"/>
    <col min="8721" max="8722" width="6.28515625" style="63" customWidth="1"/>
    <col min="8723" max="8723" width="6.7109375" style="63" customWidth="1"/>
    <col min="8724" max="8724" width="6.140625" style="63" customWidth="1"/>
    <col min="8725" max="8725" width="8.7109375" style="63" customWidth="1"/>
    <col min="8726" max="8954" width="11.5703125" style="63"/>
    <col min="8955" max="8955" width="2.140625" style="63" customWidth="1"/>
    <col min="8956" max="8956" width="7.5703125" style="63" customWidth="1"/>
    <col min="8957" max="8957" width="17.5703125" style="63" customWidth="1"/>
    <col min="8958" max="8960" width="11.5703125" style="63"/>
    <col min="8961" max="8961" width="6.7109375" style="63" customWidth="1"/>
    <col min="8962" max="8962" width="10.140625" style="63" customWidth="1"/>
    <col min="8963" max="8963" width="11.5703125" style="63" bestFit="1"/>
    <col min="8964" max="8964" width="12.7109375" style="63" bestFit="1" customWidth="1"/>
    <col min="8965" max="8965" width="19.5703125" style="63" bestFit="1" customWidth="1"/>
    <col min="8966" max="8966" width="5" style="63" customWidth="1"/>
    <col min="8967" max="8967" width="11.42578125" style="63" customWidth="1"/>
    <col min="8968" max="8968" width="11.5703125" style="63"/>
    <col min="8969" max="8970" width="6.85546875" style="63" customWidth="1"/>
    <col min="8971" max="8971" width="6.42578125" style="63" customWidth="1"/>
    <col min="8972" max="8972" width="7.85546875" style="63" customWidth="1"/>
    <col min="8973" max="8973" width="6.5703125" style="63" customWidth="1"/>
    <col min="8974" max="8975" width="7" style="63" customWidth="1"/>
    <col min="8976" max="8976" width="6.7109375" style="63" customWidth="1"/>
    <col min="8977" max="8978" width="6.28515625" style="63" customWidth="1"/>
    <col min="8979" max="8979" width="6.7109375" style="63" customWidth="1"/>
    <col min="8980" max="8980" width="6.140625" style="63" customWidth="1"/>
    <col min="8981" max="8981" width="8.7109375" style="63" customWidth="1"/>
    <col min="8982" max="9210" width="11.5703125" style="63"/>
    <col min="9211" max="9211" width="2.140625" style="63" customWidth="1"/>
    <col min="9212" max="9212" width="7.5703125" style="63" customWidth="1"/>
    <col min="9213" max="9213" width="17.5703125" style="63" customWidth="1"/>
    <col min="9214" max="9216" width="11.5703125" style="63"/>
    <col min="9217" max="9217" width="6.7109375" style="63" customWidth="1"/>
    <col min="9218" max="9218" width="10.140625" style="63" customWidth="1"/>
    <col min="9219" max="9219" width="11.5703125" style="63" bestFit="1"/>
    <col min="9220" max="9220" width="12.7109375" style="63" bestFit="1" customWidth="1"/>
    <col min="9221" max="9221" width="19.5703125" style="63" bestFit="1" customWidth="1"/>
    <col min="9222" max="9222" width="5" style="63" customWidth="1"/>
    <col min="9223" max="9223" width="11.42578125" style="63" customWidth="1"/>
    <col min="9224" max="9224" width="11.5703125" style="63"/>
    <col min="9225" max="9226" width="6.85546875" style="63" customWidth="1"/>
    <col min="9227" max="9227" width="6.42578125" style="63" customWidth="1"/>
    <col min="9228" max="9228" width="7.85546875" style="63" customWidth="1"/>
    <col min="9229" max="9229" width="6.5703125" style="63" customWidth="1"/>
    <col min="9230" max="9231" width="7" style="63" customWidth="1"/>
    <col min="9232" max="9232" width="6.7109375" style="63" customWidth="1"/>
    <col min="9233" max="9234" width="6.28515625" style="63" customWidth="1"/>
    <col min="9235" max="9235" width="6.7109375" style="63" customWidth="1"/>
    <col min="9236" max="9236" width="6.140625" style="63" customWidth="1"/>
    <col min="9237" max="9237" width="8.7109375" style="63" customWidth="1"/>
    <col min="9238" max="9466" width="11.5703125" style="63"/>
    <col min="9467" max="9467" width="2.140625" style="63" customWidth="1"/>
    <col min="9468" max="9468" width="7.5703125" style="63" customWidth="1"/>
    <col min="9469" max="9469" width="17.5703125" style="63" customWidth="1"/>
    <col min="9470" max="9472" width="11.5703125" style="63"/>
    <col min="9473" max="9473" width="6.7109375" style="63" customWidth="1"/>
    <col min="9474" max="9474" width="10.140625" style="63" customWidth="1"/>
    <col min="9475" max="9475" width="11.5703125" style="63" bestFit="1"/>
    <col min="9476" max="9476" width="12.7109375" style="63" bestFit="1" customWidth="1"/>
    <col min="9477" max="9477" width="19.5703125" style="63" bestFit="1" customWidth="1"/>
    <col min="9478" max="9478" width="5" style="63" customWidth="1"/>
    <col min="9479" max="9479" width="11.42578125" style="63" customWidth="1"/>
    <col min="9480" max="9480" width="11.5703125" style="63"/>
    <col min="9481" max="9482" width="6.85546875" style="63" customWidth="1"/>
    <col min="9483" max="9483" width="6.42578125" style="63" customWidth="1"/>
    <col min="9484" max="9484" width="7.85546875" style="63" customWidth="1"/>
    <col min="9485" max="9485" width="6.5703125" style="63" customWidth="1"/>
    <col min="9486" max="9487" width="7" style="63" customWidth="1"/>
    <col min="9488" max="9488" width="6.7109375" style="63" customWidth="1"/>
    <col min="9489" max="9490" width="6.28515625" style="63" customWidth="1"/>
    <col min="9491" max="9491" width="6.7109375" style="63" customWidth="1"/>
    <col min="9492" max="9492" width="6.140625" style="63" customWidth="1"/>
    <col min="9493" max="9493" width="8.7109375" style="63" customWidth="1"/>
    <col min="9494" max="9722" width="11.5703125" style="63"/>
    <col min="9723" max="9723" width="2.140625" style="63" customWidth="1"/>
    <col min="9724" max="9724" width="7.5703125" style="63" customWidth="1"/>
    <col min="9725" max="9725" width="17.5703125" style="63" customWidth="1"/>
    <col min="9726" max="9728" width="11.5703125" style="63"/>
    <col min="9729" max="9729" width="6.7109375" style="63" customWidth="1"/>
    <col min="9730" max="9730" width="10.140625" style="63" customWidth="1"/>
    <col min="9731" max="9731" width="11.5703125" style="63" bestFit="1"/>
    <col min="9732" max="9732" width="12.7109375" style="63" bestFit="1" customWidth="1"/>
    <col min="9733" max="9733" width="19.5703125" style="63" bestFit="1" customWidth="1"/>
    <col min="9734" max="9734" width="5" style="63" customWidth="1"/>
    <col min="9735" max="9735" width="11.42578125" style="63" customWidth="1"/>
    <col min="9736" max="9736" width="11.5703125" style="63"/>
    <col min="9737" max="9738" width="6.85546875" style="63" customWidth="1"/>
    <col min="9739" max="9739" width="6.42578125" style="63" customWidth="1"/>
    <col min="9740" max="9740" width="7.85546875" style="63" customWidth="1"/>
    <col min="9741" max="9741" width="6.5703125" style="63" customWidth="1"/>
    <col min="9742" max="9743" width="7" style="63" customWidth="1"/>
    <col min="9744" max="9744" width="6.7109375" style="63" customWidth="1"/>
    <col min="9745" max="9746" width="6.28515625" style="63" customWidth="1"/>
    <col min="9747" max="9747" width="6.7109375" style="63" customWidth="1"/>
    <col min="9748" max="9748" width="6.140625" style="63" customWidth="1"/>
    <col min="9749" max="9749" width="8.7109375" style="63" customWidth="1"/>
    <col min="9750" max="9978" width="11.5703125" style="63"/>
    <col min="9979" max="9979" width="2.140625" style="63" customWidth="1"/>
    <col min="9980" max="9980" width="7.5703125" style="63" customWidth="1"/>
    <col min="9981" max="9981" width="17.5703125" style="63" customWidth="1"/>
    <col min="9982" max="9984" width="11.5703125" style="63"/>
    <col min="9985" max="9985" width="6.7109375" style="63" customWidth="1"/>
    <col min="9986" max="9986" width="10.140625" style="63" customWidth="1"/>
    <col min="9987" max="9987" width="11.5703125" style="63" bestFit="1"/>
    <col min="9988" max="9988" width="12.7109375" style="63" bestFit="1" customWidth="1"/>
    <col min="9989" max="9989" width="19.5703125" style="63" bestFit="1" customWidth="1"/>
    <col min="9990" max="9990" width="5" style="63" customWidth="1"/>
    <col min="9991" max="9991" width="11.42578125" style="63" customWidth="1"/>
    <col min="9992" max="9992" width="11.5703125" style="63"/>
    <col min="9993" max="9994" width="6.85546875" style="63" customWidth="1"/>
    <col min="9995" max="9995" width="6.42578125" style="63" customWidth="1"/>
    <col min="9996" max="9996" width="7.85546875" style="63" customWidth="1"/>
    <col min="9997" max="9997" width="6.5703125" style="63" customWidth="1"/>
    <col min="9998" max="9999" width="7" style="63" customWidth="1"/>
    <col min="10000" max="10000" width="6.7109375" style="63" customWidth="1"/>
    <col min="10001" max="10002" width="6.28515625" style="63" customWidth="1"/>
    <col min="10003" max="10003" width="6.7109375" style="63" customWidth="1"/>
    <col min="10004" max="10004" width="6.140625" style="63" customWidth="1"/>
    <col min="10005" max="10005" width="8.7109375" style="63" customWidth="1"/>
    <col min="10006" max="10234" width="11.5703125" style="63"/>
    <col min="10235" max="10235" width="2.140625" style="63" customWidth="1"/>
    <col min="10236" max="10236" width="7.5703125" style="63" customWidth="1"/>
    <col min="10237" max="10237" width="17.5703125" style="63" customWidth="1"/>
    <col min="10238" max="10240" width="11.5703125" style="63"/>
    <col min="10241" max="10241" width="6.7109375" style="63" customWidth="1"/>
    <col min="10242" max="10242" width="10.140625" style="63" customWidth="1"/>
    <col min="10243" max="10243" width="11.5703125" style="63" bestFit="1"/>
    <col min="10244" max="10244" width="12.7109375" style="63" bestFit="1" customWidth="1"/>
    <col min="10245" max="10245" width="19.5703125" style="63" bestFit="1" customWidth="1"/>
    <col min="10246" max="10246" width="5" style="63" customWidth="1"/>
    <col min="10247" max="10247" width="11.42578125" style="63" customWidth="1"/>
    <col min="10248" max="10248" width="11.5703125" style="63"/>
    <col min="10249" max="10250" width="6.85546875" style="63" customWidth="1"/>
    <col min="10251" max="10251" width="6.42578125" style="63" customWidth="1"/>
    <col min="10252" max="10252" width="7.85546875" style="63" customWidth="1"/>
    <col min="10253" max="10253" width="6.5703125" style="63" customWidth="1"/>
    <col min="10254" max="10255" width="7" style="63" customWidth="1"/>
    <col min="10256" max="10256" width="6.7109375" style="63" customWidth="1"/>
    <col min="10257" max="10258" width="6.28515625" style="63" customWidth="1"/>
    <col min="10259" max="10259" width="6.7109375" style="63" customWidth="1"/>
    <col min="10260" max="10260" width="6.140625" style="63" customWidth="1"/>
    <col min="10261" max="10261" width="8.7109375" style="63" customWidth="1"/>
    <col min="10262" max="10490" width="11.5703125" style="63"/>
    <col min="10491" max="10491" width="2.140625" style="63" customWidth="1"/>
    <col min="10492" max="10492" width="7.5703125" style="63" customWidth="1"/>
    <col min="10493" max="10493" width="17.5703125" style="63" customWidth="1"/>
    <col min="10494" max="10496" width="11.5703125" style="63"/>
    <col min="10497" max="10497" width="6.7109375" style="63" customWidth="1"/>
    <col min="10498" max="10498" width="10.140625" style="63" customWidth="1"/>
    <col min="10499" max="10499" width="11.5703125" style="63" bestFit="1"/>
    <col min="10500" max="10500" width="12.7109375" style="63" bestFit="1" customWidth="1"/>
    <col min="10501" max="10501" width="19.5703125" style="63" bestFit="1" customWidth="1"/>
    <col min="10502" max="10502" width="5" style="63" customWidth="1"/>
    <col min="10503" max="10503" width="11.42578125" style="63" customWidth="1"/>
    <col min="10504" max="10504" width="11.5703125" style="63"/>
    <col min="10505" max="10506" width="6.85546875" style="63" customWidth="1"/>
    <col min="10507" max="10507" width="6.42578125" style="63" customWidth="1"/>
    <col min="10508" max="10508" width="7.85546875" style="63" customWidth="1"/>
    <col min="10509" max="10509" width="6.5703125" style="63" customWidth="1"/>
    <col min="10510" max="10511" width="7" style="63" customWidth="1"/>
    <col min="10512" max="10512" width="6.7109375" style="63" customWidth="1"/>
    <col min="10513" max="10514" width="6.28515625" style="63" customWidth="1"/>
    <col min="10515" max="10515" width="6.7109375" style="63" customWidth="1"/>
    <col min="10516" max="10516" width="6.140625" style="63" customWidth="1"/>
    <col min="10517" max="10517" width="8.7109375" style="63" customWidth="1"/>
    <col min="10518" max="10746" width="11.5703125" style="63"/>
    <col min="10747" max="10747" width="2.140625" style="63" customWidth="1"/>
    <col min="10748" max="10748" width="7.5703125" style="63" customWidth="1"/>
    <col min="10749" max="10749" width="17.5703125" style="63" customWidth="1"/>
    <col min="10750" max="10752" width="11.5703125" style="63"/>
    <col min="10753" max="10753" width="6.7109375" style="63" customWidth="1"/>
    <col min="10754" max="10754" width="10.140625" style="63" customWidth="1"/>
    <col min="10755" max="10755" width="11.5703125" style="63" bestFit="1"/>
    <col min="10756" max="10756" width="12.7109375" style="63" bestFit="1" customWidth="1"/>
    <col min="10757" max="10757" width="19.5703125" style="63" bestFit="1" customWidth="1"/>
    <col min="10758" max="10758" width="5" style="63" customWidth="1"/>
    <col min="10759" max="10759" width="11.42578125" style="63" customWidth="1"/>
    <col min="10760" max="10760" width="11.5703125" style="63"/>
    <col min="10761" max="10762" width="6.85546875" style="63" customWidth="1"/>
    <col min="10763" max="10763" width="6.42578125" style="63" customWidth="1"/>
    <col min="10764" max="10764" width="7.85546875" style="63" customWidth="1"/>
    <col min="10765" max="10765" width="6.5703125" style="63" customWidth="1"/>
    <col min="10766" max="10767" width="7" style="63" customWidth="1"/>
    <col min="10768" max="10768" width="6.7109375" style="63" customWidth="1"/>
    <col min="10769" max="10770" width="6.28515625" style="63" customWidth="1"/>
    <col min="10771" max="10771" width="6.7109375" style="63" customWidth="1"/>
    <col min="10772" max="10772" width="6.140625" style="63" customWidth="1"/>
    <col min="10773" max="10773" width="8.7109375" style="63" customWidth="1"/>
    <col min="10774" max="11002" width="11.5703125" style="63"/>
    <col min="11003" max="11003" width="2.140625" style="63" customWidth="1"/>
    <col min="11004" max="11004" width="7.5703125" style="63" customWidth="1"/>
    <col min="11005" max="11005" width="17.5703125" style="63" customWidth="1"/>
    <col min="11006" max="11008" width="11.5703125" style="63"/>
    <col min="11009" max="11009" width="6.7109375" style="63" customWidth="1"/>
    <col min="11010" max="11010" width="10.140625" style="63" customWidth="1"/>
    <col min="11011" max="11011" width="11.5703125" style="63" bestFit="1"/>
    <col min="11012" max="11012" width="12.7109375" style="63" bestFit="1" customWidth="1"/>
    <col min="11013" max="11013" width="19.5703125" style="63" bestFit="1" customWidth="1"/>
    <col min="11014" max="11014" width="5" style="63" customWidth="1"/>
    <col min="11015" max="11015" width="11.42578125" style="63" customWidth="1"/>
    <col min="11016" max="11016" width="11.5703125" style="63"/>
    <col min="11017" max="11018" width="6.85546875" style="63" customWidth="1"/>
    <col min="11019" max="11019" width="6.42578125" style="63" customWidth="1"/>
    <col min="11020" max="11020" width="7.85546875" style="63" customWidth="1"/>
    <col min="11021" max="11021" width="6.5703125" style="63" customWidth="1"/>
    <col min="11022" max="11023" width="7" style="63" customWidth="1"/>
    <col min="11024" max="11024" width="6.7109375" style="63" customWidth="1"/>
    <col min="11025" max="11026" width="6.28515625" style="63" customWidth="1"/>
    <col min="11027" max="11027" width="6.7109375" style="63" customWidth="1"/>
    <col min="11028" max="11028" width="6.140625" style="63" customWidth="1"/>
    <col min="11029" max="11029" width="8.7109375" style="63" customWidth="1"/>
    <col min="11030" max="11258" width="11.5703125" style="63"/>
    <col min="11259" max="11259" width="2.140625" style="63" customWidth="1"/>
    <col min="11260" max="11260" width="7.5703125" style="63" customWidth="1"/>
    <col min="11261" max="11261" width="17.5703125" style="63" customWidth="1"/>
    <col min="11262" max="11264" width="11.5703125" style="63"/>
    <col min="11265" max="11265" width="6.7109375" style="63" customWidth="1"/>
    <col min="11266" max="11266" width="10.140625" style="63" customWidth="1"/>
    <col min="11267" max="11267" width="11.5703125" style="63" bestFit="1"/>
    <col min="11268" max="11268" width="12.7109375" style="63" bestFit="1" customWidth="1"/>
    <col min="11269" max="11269" width="19.5703125" style="63" bestFit="1" customWidth="1"/>
    <col min="11270" max="11270" width="5" style="63" customWidth="1"/>
    <col min="11271" max="11271" width="11.42578125" style="63" customWidth="1"/>
    <col min="11272" max="11272" width="11.5703125" style="63"/>
    <col min="11273" max="11274" width="6.85546875" style="63" customWidth="1"/>
    <col min="11275" max="11275" width="6.42578125" style="63" customWidth="1"/>
    <col min="11276" max="11276" width="7.85546875" style="63" customWidth="1"/>
    <col min="11277" max="11277" width="6.5703125" style="63" customWidth="1"/>
    <col min="11278" max="11279" width="7" style="63" customWidth="1"/>
    <col min="11280" max="11280" width="6.7109375" style="63" customWidth="1"/>
    <col min="11281" max="11282" width="6.28515625" style="63" customWidth="1"/>
    <col min="11283" max="11283" width="6.7109375" style="63" customWidth="1"/>
    <col min="11284" max="11284" width="6.140625" style="63" customWidth="1"/>
    <col min="11285" max="11285" width="8.7109375" style="63" customWidth="1"/>
    <col min="11286" max="11514" width="11.5703125" style="63"/>
    <col min="11515" max="11515" width="2.140625" style="63" customWidth="1"/>
    <col min="11516" max="11516" width="7.5703125" style="63" customWidth="1"/>
    <col min="11517" max="11517" width="17.5703125" style="63" customWidth="1"/>
    <col min="11518" max="11520" width="11.5703125" style="63"/>
    <col min="11521" max="11521" width="6.7109375" style="63" customWidth="1"/>
    <col min="11522" max="11522" width="10.140625" style="63" customWidth="1"/>
    <col min="11523" max="11523" width="11.5703125" style="63" bestFit="1"/>
    <col min="11524" max="11524" width="12.7109375" style="63" bestFit="1" customWidth="1"/>
    <col min="11525" max="11525" width="19.5703125" style="63" bestFit="1" customWidth="1"/>
    <col min="11526" max="11526" width="5" style="63" customWidth="1"/>
    <col min="11527" max="11527" width="11.42578125" style="63" customWidth="1"/>
    <col min="11528" max="11528" width="11.5703125" style="63"/>
    <col min="11529" max="11530" width="6.85546875" style="63" customWidth="1"/>
    <col min="11531" max="11531" width="6.42578125" style="63" customWidth="1"/>
    <col min="11532" max="11532" width="7.85546875" style="63" customWidth="1"/>
    <col min="11533" max="11533" width="6.5703125" style="63" customWidth="1"/>
    <col min="11534" max="11535" width="7" style="63" customWidth="1"/>
    <col min="11536" max="11536" width="6.7109375" style="63" customWidth="1"/>
    <col min="11537" max="11538" width="6.28515625" style="63" customWidth="1"/>
    <col min="11539" max="11539" width="6.7109375" style="63" customWidth="1"/>
    <col min="11540" max="11540" width="6.140625" style="63" customWidth="1"/>
    <col min="11541" max="11541" width="8.7109375" style="63" customWidth="1"/>
    <col min="11542" max="11770" width="11.5703125" style="63"/>
    <col min="11771" max="11771" width="2.140625" style="63" customWidth="1"/>
    <col min="11772" max="11772" width="7.5703125" style="63" customWidth="1"/>
    <col min="11773" max="11773" width="17.5703125" style="63" customWidth="1"/>
    <col min="11774" max="11776" width="11.5703125" style="63"/>
    <col min="11777" max="11777" width="6.7109375" style="63" customWidth="1"/>
    <col min="11778" max="11778" width="10.140625" style="63" customWidth="1"/>
    <col min="11779" max="11779" width="11.5703125" style="63" bestFit="1"/>
    <col min="11780" max="11780" width="12.7109375" style="63" bestFit="1" customWidth="1"/>
    <col min="11781" max="11781" width="19.5703125" style="63" bestFit="1" customWidth="1"/>
    <col min="11782" max="11782" width="5" style="63" customWidth="1"/>
    <col min="11783" max="11783" width="11.42578125" style="63" customWidth="1"/>
    <col min="11784" max="11784" width="11.5703125" style="63"/>
    <col min="11785" max="11786" width="6.85546875" style="63" customWidth="1"/>
    <col min="11787" max="11787" width="6.42578125" style="63" customWidth="1"/>
    <col min="11788" max="11788" width="7.85546875" style="63" customWidth="1"/>
    <col min="11789" max="11789" width="6.5703125" style="63" customWidth="1"/>
    <col min="11790" max="11791" width="7" style="63" customWidth="1"/>
    <col min="11792" max="11792" width="6.7109375" style="63" customWidth="1"/>
    <col min="11793" max="11794" width="6.28515625" style="63" customWidth="1"/>
    <col min="11795" max="11795" width="6.7109375" style="63" customWidth="1"/>
    <col min="11796" max="11796" width="6.140625" style="63" customWidth="1"/>
    <col min="11797" max="11797" width="8.7109375" style="63" customWidth="1"/>
    <col min="11798" max="12026" width="11.5703125" style="63"/>
    <col min="12027" max="12027" width="2.140625" style="63" customWidth="1"/>
    <col min="12028" max="12028" width="7.5703125" style="63" customWidth="1"/>
    <col min="12029" max="12029" width="17.5703125" style="63" customWidth="1"/>
    <col min="12030" max="12032" width="11.5703125" style="63"/>
    <col min="12033" max="12033" width="6.7109375" style="63" customWidth="1"/>
    <col min="12034" max="12034" width="10.140625" style="63" customWidth="1"/>
    <col min="12035" max="12035" width="11.5703125" style="63" bestFit="1"/>
    <col min="12036" max="12036" width="12.7109375" style="63" bestFit="1" customWidth="1"/>
    <col min="12037" max="12037" width="19.5703125" style="63" bestFit="1" customWidth="1"/>
    <col min="12038" max="12038" width="5" style="63" customWidth="1"/>
    <col min="12039" max="12039" width="11.42578125" style="63" customWidth="1"/>
    <col min="12040" max="12040" width="11.5703125" style="63"/>
    <col min="12041" max="12042" width="6.85546875" style="63" customWidth="1"/>
    <col min="12043" max="12043" width="6.42578125" style="63" customWidth="1"/>
    <col min="12044" max="12044" width="7.85546875" style="63" customWidth="1"/>
    <col min="12045" max="12045" width="6.5703125" style="63" customWidth="1"/>
    <col min="12046" max="12047" width="7" style="63" customWidth="1"/>
    <col min="12048" max="12048" width="6.7109375" style="63" customWidth="1"/>
    <col min="12049" max="12050" width="6.28515625" style="63" customWidth="1"/>
    <col min="12051" max="12051" width="6.7109375" style="63" customWidth="1"/>
    <col min="12052" max="12052" width="6.140625" style="63" customWidth="1"/>
    <col min="12053" max="12053" width="8.7109375" style="63" customWidth="1"/>
    <col min="12054" max="12282" width="11.5703125" style="63"/>
    <col min="12283" max="12283" width="2.140625" style="63" customWidth="1"/>
    <col min="12284" max="12284" width="7.5703125" style="63" customWidth="1"/>
    <col min="12285" max="12285" width="17.5703125" style="63" customWidth="1"/>
    <col min="12286" max="12288" width="11.5703125" style="63"/>
    <col min="12289" max="12289" width="6.7109375" style="63" customWidth="1"/>
    <col min="12290" max="12290" width="10.140625" style="63" customWidth="1"/>
    <col min="12291" max="12291" width="11.5703125" style="63" bestFit="1"/>
    <col min="12292" max="12292" width="12.7109375" style="63" bestFit="1" customWidth="1"/>
    <col min="12293" max="12293" width="19.5703125" style="63" bestFit="1" customWidth="1"/>
    <col min="12294" max="12294" width="5" style="63" customWidth="1"/>
    <col min="12295" max="12295" width="11.42578125" style="63" customWidth="1"/>
    <col min="12296" max="12296" width="11.5703125" style="63"/>
    <col min="12297" max="12298" width="6.85546875" style="63" customWidth="1"/>
    <col min="12299" max="12299" width="6.42578125" style="63" customWidth="1"/>
    <col min="12300" max="12300" width="7.85546875" style="63" customWidth="1"/>
    <col min="12301" max="12301" width="6.5703125" style="63" customWidth="1"/>
    <col min="12302" max="12303" width="7" style="63" customWidth="1"/>
    <col min="12304" max="12304" width="6.7109375" style="63" customWidth="1"/>
    <col min="12305" max="12306" width="6.28515625" style="63" customWidth="1"/>
    <col min="12307" max="12307" width="6.7109375" style="63" customWidth="1"/>
    <col min="12308" max="12308" width="6.140625" style="63" customWidth="1"/>
    <col min="12309" max="12309" width="8.7109375" style="63" customWidth="1"/>
    <col min="12310" max="12538" width="11.5703125" style="63"/>
    <col min="12539" max="12539" width="2.140625" style="63" customWidth="1"/>
    <col min="12540" max="12540" width="7.5703125" style="63" customWidth="1"/>
    <col min="12541" max="12541" width="17.5703125" style="63" customWidth="1"/>
    <col min="12542" max="12544" width="11.5703125" style="63"/>
    <col min="12545" max="12545" width="6.7109375" style="63" customWidth="1"/>
    <col min="12546" max="12546" width="10.140625" style="63" customWidth="1"/>
    <col min="12547" max="12547" width="11.5703125" style="63" bestFit="1"/>
    <col min="12548" max="12548" width="12.7109375" style="63" bestFit="1" customWidth="1"/>
    <col min="12549" max="12549" width="19.5703125" style="63" bestFit="1" customWidth="1"/>
    <col min="12550" max="12550" width="5" style="63" customWidth="1"/>
    <col min="12551" max="12551" width="11.42578125" style="63" customWidth="1"/>
    <col min="12552" max="12552" width="11.5703125" style="63"/>
    <col min="12553" max="12554" width="6.85546875" style="63" customWidth="1"/>
    <col min="12555" max="12555" width="6.42578125" style="63" customWidth="1"/>
    <col min="12556" max="12556" width="7.85546875" style="63" customWidth="1"/>
    <col min="12557" max="12557" width="6.5703125" style="63" customWidth="1"/>
    <col min="12558" max="12559" width="7" style="63" customWidth="1"/>
    <col min="12560" max="12560" width="6.7109375" style="63" customWidth="1"/>
    <col min="12561" max="12562" width="6.28515625" style="63" customWidth="1"/>
    <col min="12563" max="12563" width="6.7109375" style="63" customWidth="1"/>
    <col min="12564" max="12564" width="6.140625" style="63" customWidth="1"/>
    <col min="12565" max="12565" width="8.7109375" style="63" customWidth="1"/>
    <col min="12566" max="12794" width="11.5703125" style="63"/>
    <col min="12795" max="12795" width="2.140625" style="63" customWidth="1"/>
    <col min="12796" max="12796" width="7.5703125" style="63" customWidth="1"/>
    <col min="12797" max="12797" width="17.5703125" style="63" customWidth="1"/>
    <col min="12798" max="12800" width="11.5703125" style="63"/>
    <col min="12801" max="12801" width="6.7109375" style="63" customWidth="1"/>
    <col min="12802" max="12802" width="10.140625" style="63" customWidth="1"/>
    <col min="12803" max="12803" width="11.5703125" style="63" bestFit="1"/>
    <col min="12804" max="12804" width="12.7109375" style="63" bestFit="1" customWidth="1"/>
    <col min="12805" max="12805" width="19.5703125" style="63" bestFit="1" customWidth="1"/>
    <col min="12806" max="12806" width="5" style="63" customWidth="1"/>
    <col min="12807" max="12807" width="11.42578125" style="63" customWidth="1"/>
    <col min="12808" max="12808" width="11.5703125" style="63"/>
    <col min="12809" max="12810" width="6.85546875" style="63" customWidth="1"/>
    <col min="12811" max="12811" width="6.42578125" style="63" customWidth="1"/>
    <col min="12812" max="12812" width="7.85546875" style="63" customWidth="1"/>
    <col min="12813" max="12813" width="6.5703125" style="63" customWidth="1"/>
    <col min="12814" max="12815" width="7" style="63" customWidth="1"/>
    <col min="12816" max="12816" width="6.7109375" style="63" customWidth="1"/>
    <col min="12817" max="12818" width="6.28515625" style="63" customWidth="1"/>
    <col min="12819" max="12819" width="6.7109375" style="63" customWidth="1"/>
    <col min="12820" max="12820" width="6.140625" style="63" customWidth="1"/>
    <col min="12821" max="12821" width="8.7109375" style="63" customWidth="1"/>
    <col min="12822" max="13050" width="11.5703125" style="63"/>
    <col min="13051" max="13051" width="2.140625" style="63" customWidth="1"/>
    <col min="13052" max="13052" width="7.5703125" style="63" customWidth="1"/>
    <col min="13053" max="13053" width="17.5703125" style="63" customWidth="1"/>
    <col min="13054" max="13056" width="11.5703125" style="63"/>
    <col min="13057" max="13057" width="6.7109375" style="63" customWidth="1"/>
    <col min="13058" max="13058" width="10.140625" style="63" customWidth="1"/>
    <col min="13059" max="13059" width="11.5703125" style="63" bestFit="1"/>
    <col min="13060" max="13060" width="12.7109375" style="63" bestFit="1" customWidth="1"/>
    <col min="13061" max="13061" width="19.5703125" style="63" bestFit="1" customWidth="1"/>
    <col min="13062" max="13062" width="5" style="63" customWidth="1"/>
    <col min="13063" max="13063" width="11.42578125" style="63" customWidth="1"/>
    <col min="13064" max="13064" width="11.5703125" style="63"/>
    <col min="13065" max="13066" width="6.85546875" style="63" customWidth="1"/>
    <col min="13067" max="13067" width="6.42578125" style="63" customWidth="1"/>
    <col min="13068" max="13068" width="7.85546875" style="63" customWidth="1"/>
    <col min="13069" max="13069" width="6.5703125" style="63" customWidth="1"/>
    <col min="13070" max="13071" width="7" style="63" customWidth="1"/>
    <col min="13072" max="13072" width="6.7109375" style="63" customWidth="1"/>
    <col min="13073" max="13074" width="6.28515625" style="63" customWidth="1"/>
    <col min="13075" max="13075" width="6.7109375" style="63" customWidth="1"/>
    <col min="13076" max="13076" width="6.140625" style="63" customWidth="1"/>
    <col min="13077" max="13077" width="8.7109375" style="63" customWidth="1"/>
    <col min="13078" max="13306" width="11.5703125" style="63"/>
    <col min="13307" max="13307" width="2.140625" style="63" customWidth="1"/>
    <col min="13308" max="13308" width="7.5703125" style="63" customWidth="1"/>
    <col min="13309" max="13309" width="17.5703125" style="63" customWidth="1"/>
    <col min="13310" max="13312" width="11.5703125" style="63"/>
    <col min="13313" max="13313" width="6.7109375" style="63" customWidth="1"/>
    <col min="13314" max="13314" width="10.140625" style="63" customWidth="1"/>
    <col min="13315" max="13315" width="11.5703125" style="63" bestFit="1"/>
    <col min="13316" max="13316" width="12.7109375" style="63" bestFit="1" customWidth="1"/>
    <col min="13317" max="13317" width="19.5703125" style="63" bestFit="1" customWidth="1"/>
    <col min="13318" max="13318" width="5" style="63" customWidth="1"/>
    <col min="13319" max="13319" width="11.42578125" style="63" customWidth="1"/>
    <col min="13320" max="13320" width="11.5703125" style="63"/>
    <col min="13321" max="13322" width="6.85546875" style="63" customWidth="1"/>
    <col min="13323" max="13323" width="6.42578125" style="63" customWidth="1"/>
    <col min="13324" max="13324" width="7.85546875" style="63" customWidth="1"/>
    <col min="13325" max="13325" width="6.5703125" style="63" customWidth="1"/>
    <col min="13326" max="13327" width="7" style="63" customWidth="1"/>
    <col min="13328" max="13328" width="6.7109375" style="63" customWidth="1"/>
    <col min="13329" max="13330" width="6.28515625" style="63" customWidth="1"/>
    <col min="13331" max="13331" width="6.7109375" style="63" customWidth="1"/>
    <col min="13332" max="13332" width="6.140625" style="63" customWidth="1"/>
    <col min="13333" max="13333" width="8.7109375" style="63" customWidth="1"/>
    <col min="13334" max="13562" width="11.5703125" style="63"/>
    <col min="13563" max="13563" width="2.140625" style="63" customWidth="1"/>
    <col min="13564" max="13564" width="7.5703125" style="63" customWidth="1"/>
    <col min="13565" max="13565" width="17.5703125" style="63" customWidth="1"/>
    <col min="13566" max="13568" width="11.5703125" style="63"/>
    <col min="13569" max="13569" width="6.7109375" style="63" customWidth="1"/>
    <col min="13570" max="13570" width="10.140625" style="63" customWidth="1"/>
    <col min="13571" max="13571" width="11.5703125" style="63" bestFit="1"/>
    <col min="13572" max="13572" width="12.7109375" style="63" bestFit="1" customWidth="1"/>
    <col min="13573" max="13573" width="19.5703125" style="63" bestFit="1" customWidth="1"/>
    <col min="13574" max="13574" width="5" style="63" customWidth="1"/>
    <col min="13575" max="13575" width="11.42578125" style="63" customWidth="1"/>
    <col min="13576" max="13576" width="11.5703125" style="63"/>
    <col min="13577" max="13578" width="6.85546875" style="63" customWidth="1"/>
    <col min="13579" max="13579" width="6.42578125" style="63" customWidth="1"/>
    <col min="13580" max="13580" width="7.85546875" style="63" customWidth="1"/>
    <col min="13581" max="13581" width="6.5703125" style="63" customWidth="1"/>
    <col min="13582" max="13583" width="7" style="63" customWidth="1"/>
    <col min="13584" max="13584" width="6.7109375" style="63" customWidth="1"/>
    <col min="13585" max="13586" width="6.28515625" style="63" customWidth="1"/>
    <col min="13587" max="13587" width="6.7109375" style="63" customWidth="1"/>
    <col min="13588" max="13588" width="6.140625" style="63" customWidth="1"/>
    <col min="13589" max="13589" width="8.7109375" style="63" customWidth="1"/>
    <col min="13590" max="13818" width="11.5703125" style="63"/>
    <col min="13819" max="13819" width="2.140625" style="63" customWidth="1"/>
    <col min="13820" max="13820" width="7.5703125" style="63" customWidth="1"/>
    <col min="13821" max="13821" width="17.5703125" style="63" customWidth="1"/>
    <col min="13822" max="13824" width="11.5703125" style="63"/>
    <col min="13825" max="13825" width="6.7109375" style="63" customWidth="1"/>
    <col min="13826" max="13826" width="10.140625" style="63" customWidth="1"/>
    <col min="13827" max="13827" width="11.5703125" style="63" bestFit="1"/>
    <col min="13828" max="13828" width="12.7109375" style="63" bestFit="1" customWidth="1"/>
    <col min="13829" max="13829" width="19.5703125" style="63" bestFit="1" customWidth="1"/>
    <col min="13830" max="13830" width="5" style="63" customWidth="1"/>
    <col min="13831" max="13831" width="11.42578125" style="63" customWidth="1"/>
    <col min="13832" max="13832" width="11.5703125" style="63"/>
    <col min="13833" max="13834" width="6.85546875" style="63" customWidth="1"/>
    <col min="13835" max="13835" width="6.42578125" style="63" customWidth="1"/>
    <col min="13836" max="13836" width="7.85546875" style="63" customWidth="1"/>
    <col min="13837" max="13837" width="6.5703125" style="63" customWidth="1"/>
    <col min="13838" max="13839" width="7" style="63" customWidth="1"/>
    <col min="13840" max="13840" width="6.7109375" style="63" customWidth="1"/>
    <col min="13841" max="13842" width="6.28515625" style="63" customWidth="1"/>
    <col min="13843" max="13843" width="6.7109375" style="63" customWidth="1"/>
    <col min="13844" max="13844" width="6.140625" style="63" customWidth="1"/>
    <col min="13845" max="13845" width="8.7109375" style="63" customWidth="1"/>
    <col min="13846" max="14074" width="11.5703125" style="63"/>
    <col min="14075" max="14075" width="2.140625" style="63" customWidth="1"/>
    <col min="14076" max="14076" width="7.5703125" style="63" customWidth="1"/>
    <col min="14077" max="14077" width="17.5703125" style="63" customWidth="1"/>
    <col min="14078" max="14080" width="11.5703125" style="63"/>
    <col min="14081" max="14081" width="6.7109375" style="63" customWidth="1"/>
    <col min="14082" max="14082" width="10.140625" style="63" customWidth="1"/>
    <col min="14083" max="14083" width="11.5703125" style="63" bestFit="1"/>
    <col min="14084" max="14084" width="12.7109375" style="63" bestFit="1" customWidth="1"/>
    <col min="14085" max="14085" width="19.5703125" style="63" bestFit="1" customWidth="1"/>
    <col min="14086" max="14086" width="5" style="63" customWidth="1"/>
    <col min="14087" max="14087" width="11.42578125" style="63" customWidth="1"/>
    <col min="14088" max="14088" width="11.5703125" style="63"/>
    <col min="14089" max="14090" width="6.85546875" style="63" customWidth="1"/>
    <col min="14091" max="14091" width="6.42578125" style="63" customWidth="1"/>
    <col min="14092" max="14092" width="7.85546875" style="63" customWidth="1"/>
    <col min="14093" max="14093" width="6.5703125" style="63" customWidth="1"/>
    <col min="14094" max="14095" width="7" style="63" customWidth="1"/>
    <col min="14096" max="14096" width="6.7109375" style="63" customWidth="1"/>
    <col min="14097" max="14098" width="6.28515625" style="63" customWidth="1"/>
    <col min="14099" max="14099" width="6.7109375" style="63" customWidth="1"/>
    <col min="14100" max="14100" width="6.140625" style="63" customWidth="1"/>
    <col min="14101" max="14101" width="8.7109375" style="63" customWidth="1"/>
    <col min="14102" max="14330" width="11.5703125" style="63"/>
    <col min="14331" max="14331" width="2.140625" style="63" customWidth="1"/>
    <col min="14332" max="14332" width="7.5703125" style="63" customWidth="1"/>
    <col min="14333" max="14333" width="17.5703125" style="63" customWidth="1"/>
    <col min="14334" max="14336" width="11.5703125" style="63"/>
    <col min="14337" max="14337" width="6.7109375" style="63" customWidth="1"/>
    <col min="14338" max="14338" width="10.140625" style="63" customWidth="1"/>
    <col min="14339" max="14339" width="11.5703125" style="63" bestFit="1"/>
    <col min="14340" max="14340" width="12.7109375" style="63" bestFit="1" customWidth="1"/>
    <col min="14341" max="14341" width="19.5703125" style="63" bestFit="1" customWidth="1"/>
    <col min="14342" max="14342" width="5" style="63" customWidth="1"/>
    <col min="14343" max="14343" width="11.42578125" style="63" customWidth="1"/>
    <col min="14344" max="14344" width="11.5703125" style="63"/>
    <col min="14345" max="14346" width="6.85546875" style="63" customWidth="1"/>
    <col min="14347" max="14347" width="6.42578125" style="63" customWidth="1"/>
    <col min="14348" max="14348" width="7.85546875" style="63" customWidth="1"/>
    <col min="14349" max="14349" width="6.5703125" style="63" customWidth="1"/>
    <col min="14350" max="14351" width="7" style="63" customWidth="1"/>
    <col min="14352" max="14352" width="6.7109375" style="63" customWidth="1"/>
    <col min="14353" max="14354" width="6.28515625" style="63" customWidth="1"/>
    <col min="14355" max="14355" width="6.7109375" style="63" customWidth="1"/>
    <col min="14356" max="14356" width="6.140625" style="63" customWidth="1"/>
    <col min="14357" max="14357" width="8.7109375" style="63" customWidth="1"/>
    <col min="14358" max="14586" width="11.5703125" style="63"/>
    <col min="14587" max="14587" width="2.140625" style="63" customWidth="1"/>
    <col min="14588" max="14588" width="7.5703125" style="63" customWidth="1"/>
    <col min="14589" max="14589" width="17.5703125" style="63" customWidth="1"/>
    <col min="14590" max="14592" width="11.5703125" style="63"/>
    <col min="14593" max="14593" width="6.7109375" style="63" customWidth="1"/>
    <col min="14594" max="14594" width="10.140625" style="63" customWidth="1"/>
    <col min="14595" max="14595" width="11.5703125" style="63" bestFit="1"/>
    <col min="14596" max="14596" width="12.7109375" style="63" bestFit="1" customWidth="1"/>
    <col min="14597" max="14597" width="19.5703125" style="63" bestFit="1" customWidth="1"/>
    <col min="14598" max="14598" width="5" style="63" customWidth="1"/>
    <col min="14599" max="14599" width="11.42578125" style="63" customWidth="1"/>
    <col min="14600" max="14600" width="11.5703125" style="63"/>
    <col min="14601" max="14602" width="6.85546875" style="63" customWidth="1"/>
    <col min="14603" max="14603" width="6.42578125" style="63" customWidth="1"/>
    <col min="14604" max="14604" width="7.85546875" style="63" customWidth="1"/>
    <col min="14605" max="14605" width="6.5703125" style="63" customWidth="1"/>
    <col min="14606" max="14607" width="7" style="63" customWidth="1"/>
    <col min="14608" max="14608" width="6.7109375" style="63" customWidth="1"/>
    <col min="14609" max="14610" width="6.28515625" style="63" customWidth="1"/>
    <col min="14611" max="14611" width="6.7109375" style="63" customWidth="1"/>
    <col min="14612" max="14612" width="6.140625" style="63" customWidth="1"/>
    <col min="14613" max="14613" width="8.7109375" style="63" customWidth="1"/>
    <col min="14614" max="14842" width="11.5703125" style="63"/>
    <col min="14843" max="14843" width="2.140625" style="63" customWidth="1"/>
    <col min="14844" max="14844" width="7.5703125" style="63" customWidth="1"/>
    <col min="14845" max="14845" width="17.5703125" style="63" customWidth="1"/>
    <col min="14846" max="14848" width="11.5703125" style="63"/>
    <col min="14849" max="14849" width="6.7109375" style="63" customWidth="1"/>
    <col min="14850" max="14850" width="10.140625" style="63" customWidth="1"/>
    <col min="14851" max="14851" width="11.5703125" style="63" bestFit="1"/>
    <col min="14852" max="14852" width="12.7109375" style="63" bestFit="1" customWidth="1"/>
    <col min="14853" max="14853" width="19.5703125" style="63" bestFit="1" customWidth="1"/>
    <col min="14854" max="14854" width="5" style="63" customWidth="1"/>
    <col min="14855" max="14855" width="11.42578125" style="63" customWidth="1"/>
    <col min="14856" max="14856" width="11.5703125" style="63"/>
    <col min="14857" max="14858" width="6.85546875" style="63" customWidth="1"/>
    <col min="14859" max="14859" width="6.42578125" style="63" customWidth="1"/>
    <col min="14860" max="14860" width="7.85546875" style="63" customWidth="1"/>
    <col min="14861" max="14861" width="6.5703125" style="63" customWidth="1"/>
    <col min="14862" max="14863" width="7" style="63" customWidth="1"/>
    <col min="14864" max="14864" width="6.7109375" style="63" customWidth="1"/>
    <col min="14865" max="14866" width="6.28515625" style="63" customWidth="1"/>
    <col min="14867" max="14867" width="6.7109375" style="63" customWidth="1"/>
    <col min="14868" max="14868" width="6.140625" style="63" customWidth="1"/>
    <col min="14869" max="14869" width="8.7109375" style="63" customWidth="1"/>
    <col min="14870" max="15098" width="11.5703125" style="63"/>
    <col min="15099" max="15099" width="2.140625" style="63" customWidth="1"/>
    <col min="15100" max="15100" width="7.5703125" style="63" customWidth="1"/>
    <col min="15101" max="15101" width="17.5703125" style="63" customWidth="1"/>
    <col min="15102" max="15104" width="11.5703125" style="63"/>
    <col min="15105" max="15105" width="6.7109375" style="63" customWidth="1"/>
    <col min="15106" max="15106" width="10.140625" style="63" customWidth="1"/>
    <col min="15107" max="15107" width="11.5703125" style="63" bestFit="1"/>
    <col min="15108" max="15108" width="12.7109375" style="63" bestFit="1" customWidth="1"/>
    <col min="15109" max="15109" width="19.5703125" style="63" bestFit="1" customWidth="1"/>
    <col min="15110" max="15110" width="5" style="63" customWidth="1"/>
    <col min="15111" max="15111" width="11.42578125" style="63" customWidth="1"/>
    <col min="15112" max="15112" width="11.5703125" style="63"/>
    <col min="15113" max="15114" width="6.85546875" style="63" customWidth="1"/>
    <col min="15115" max="15115" width="6.42578125" style="63" customWidth="1"/>
    <col min="15116" max="15116" width="7.85546875" style="63" customWidth="1"/>
    <col min="15117" max="15117" width="6.5703125" style="63" customWidth="1"/>
    <col min="15118" max="15119" width="7" style="63" customWidth="1"/>
    <col min="15120" max="15120" width="6.7109375" style="63" customWidth="1"/>
    <col min="15121" max="15122" width="6.28515625" style="63" customWidth="1"/>
    <col min="15123" max="15123" width="6.7109375" style="63" customWidth="1"/>
    <col min="15124" max="15124" width="6.140625" style="63" customWidth="1"/>
    <col min="15125" max="15125" width="8.7109375" style="63" customWidth="1"/>
    <col min="15126" max="15354" width="11.5703125" style="63"/>
    <col min="15355" max="15355" width="2.140625" style="63" customWidth="1"/>
    <col min="15356" max="15356" width="7.5703125" style="63" customWidth="1"/>
    <col min="15357" max="15357" width="17.5703125" style="63" customWidth="1"/>
    <col min="15358" max="15360" width="11.5703125" style="63"/>
    <col min="15361" max="15361" width="6.7109375" style="63" customWidth="1"/>
    <col min="15362" max="15362" width="10.140625" style="63" customWidth="1"/>
    <col min="15363" max="15363" width="11.5703125" style="63" bestFit="1"/>
    <col min="15364" max="15364" width="12.7109375" style="63" bestFit="1" customWidth="1"/>
    <col min="15365" max="15365" width="19.5703125" style="63" bestFit="1" customWidth="1"/>
    <col min="15366" max="15366" width="5" style="63" customWidth="1"/>
    <col min="15367" max="15367" width="11.42578125" style="63" customWidth="1"/>
    <col min="15368" max="15368" width="11.5703125" style="63"/>
    <col min="15369" max="15370" width="6.85546875" style="63" customWidth="1"/>
    <col min="15371" max="15371" width="6.42578125" style="63" customWidth="1"/>
    <col min="15372" max="15372" width="7.85546875" style="63" customWidth="1"/>
    <col min="15373" max="15373" width="6.5703125" style="63" customWidth="1"/>
    <col min="15374" max="15375" width="7" style="63" customWidth="1"/>
    <col min="15376" max="15376" width="6.7109375" style="63" customWidth="1"/>
    <col min="15377" max="15378" width="6.28515625" style="63" customWidth="1"/>
    <col min="15379" max="15379" width="6.7109375" style="63" customWidth="1"/>
    <col min="15380" max="15380" width="6.140625" style="63" customWidth="1"/>
    <col min="15381" max="15381" width="8.7109375" style="63" customWidth="1"/>
    <col min="15382" max="15610" width="11.5703125" style="63"/>
    <col min="15611" max="15611" width="2.140625" style="63" customWidth="1"/>
    <col min="15612" max="15612" width="7.5703125" style="63" customWidth="1"/>
    <col min="15613" max="15613" width="17.5703125" style="63" customWidth="1"/>
    <col min="15614" max="15616" width="11.5703125" style="63"/>
    <col min="15617" max="15617" width="6.7109375" style="63" customWidth="1"/>
    <col min="15618" max="15618" width="10.140625" style="63" customWidth="1"/>
    <col min="15619" max="15619" width="11.5703125" style="63" bestFit="1"/>
    <col min="15620" max="15620" width="12.7109375" style="63" bestFit="1" customWidth="1"/>
    <col min="15621" max="15621" width="19.5703125" style="63" bestFit="1" customWidth="1"/>
    <col min="15622" max="15622" width="5" style="63" customWidth="1"/>
    <col min="15623" max="15623" width="11.42578125" style="63" customWidth="1"/>
    <col min="15624" max="15624" width="11.5703125" style="63"/>
    <col min="15625" max="15626" width="6.85546875" style="63" customWidth="1"/>
    <col min="15627" max="15627" width="6.42578125" style="63" customWidth="1"/>
    <col min="15628" max="15628" width="7.85546875" style="63" customWidth="1"/>
    <col min="15629" max="15629" width="6.5703125" style="63" customWidth="1"/>
    <col min="15630" max="15631" width="7" style="63" customWidth="1"/>
    <col min="15632" max="15632" width="6.7109375" style="63" customWidth="1"/>
    <col min="15633" max="15634" width="6.28515625" style="63" customWidth="1"/>
    <col min="15635" max="15635" width="6.7109375" style="63" customWidth="1"/>
    <col min="15636" max="15636" width="6.140625" style="63" customWidth="1"/>
    <col min="15637" max="15637" width="8.7109375" style="63" customWidth="1"/>
    <col min="15638" max="15866" width="11.5703125" style="63"/>
    <col min="15867" max="15867" width="2.140625" style="63" customWidth="1"/>
    <col min="15868" max="15868" width="7.5703125" style="63" customWidth="1"/>
    <col min="15869" max="15869" width="17.5703125" style="63" customWidth="1"/>
    <col min="15870" max="15872" width="11.5703125" style="63"/>
    <col min="15873" max="15873" width="6.7109375" style="63" customWidth="1"/>
    <col min="15874" max="15874" width="10.140625" style="63" customWidth="1"/>
    <col min="15875" max="15875" width="11.5703125" style="63" bestFit="1"/>
    <col min="15876" max="15876" width="12.7109375" style="63" bestFit="1" customWidth="1"/>
    <col min="15877" max="15877" width="19.5703125" style="63" bestFit="1" customWidth="1"/>
    <col min="15878" max="15878" width="5" style="63" customWidth="1"/>
    <col min="15879" max="15879" width="11.42578125" style="63" customWidth="1"/>
    <col min="15880" max="15880" width="11.5703125" style="63"/>
    <col min="15881" max="15882" width="6.85546875" style="63" customWidth="1"/>
    <col min="15883" max="15883" width="6.42578125" style="63" customWidth="1"/>
    <col min="15884" max="15884" width="7.85546875" style="63" customWidth="1"/>
    <col min="15885" max="15885" width="6.5703125" style="63" customWidth="1"/>
    <col min="15886" max="15887" width="7" style="63" customWidth="1"/>
    <col min="15888" max="15888" width="6.7109375" style="63" customWidth="1"/>
    <col min="15889" max="15890" width="6.28515625" style="63" customWidth="1"/>
    <col min="15891" max="15891" width="6.7109375" style="63" customWidth="1"/>
    <col min="15892" max="15892" width="6.140625" style="63" customWidth="1"/>
    <col min="15893" max="15893" width="8.7109375" style="63" customWidth="1"/>
    <col min="15894" max="16122" width="11.5703125" style="63"/>
    <col min="16123" max="16123" width="2.140625" style="63" customWidth="1"/>
    <col min="16124" max="16124" width="7.5703125" style="63" customWidth="1"/>
    <col min="16125" max="16125" width="17.5703125" style="63" customWidth="1"/>
    <col min="16126" max="16128" width="11.5703125" style="63"/>
    <col min="16129" max="16129" width="6.7109375" style="63" customWidth="1"/>
    <col min="16130" max="16130" width="10.140625" style="63" customWidth="1"/>
    <col min="16131" max="16131" width="11.5703125" style="63" bestFit="1"/>
    <col min="16132" max="16132" width="12.7109375" style="63" bestFit="1" customWidth="1"/>
    <col min="16133" max="16133" width="19.5703125" style="63" bestFit="1" customWidth="1"/>
    <col min="16134" max="16134" width="5" style="63" customWidth="1"/>
    <col min="16135" max="16135" width="11.42578125" style="63" customWidth="1"/>
    <col min="16136" max="16136" width="11.5703125" style="63"/>
    <col min="16137" max="16138" width="6.85546875" style="63" customWidth="1"/>
    <col min="16139" max="16139" width="6.42578125" style="63" customWidth="1"/>
    <col min="16140" max="16140" width="7.85546875" style="63" customWidth="1"/>
    <col min="16141" max="16141" width="6.5703125" style="63" customWidth="1"/>
    <col min="16142" max="16143" width="7" style="63" customWidth="1"/>
    <col min="16144" max="16144" width="6.7109375" style="63" customWidth="1"/>
    <col min="16145" max="16146" width="6.28515625" style="63" customWidth="1"/>
    <col min="16147" max="16147" width="6.7109375" style="63" customWidth="1"/>
    <col min="16148" max="16148" width="6.140625" style="63" customWidth="1"/>
    <col min="16149" max="16149" width="8.7109375" style="63" customWidth="1"/>
    <col min="16150" max="16384" width="11.5703125" style="63"/>
  </cols>
  <sheetData>
    <row r="1" spans="1:5" s="1" customFormat="1" ht="16.5" customHeight="1">
      <c r="A1" s="232" t="s">
        <v>903</v>
      </c>
      <c r="B1" s="232"/>
      <c r="C1" s="232"/>
      <c r="D1" s="232"/>
      <c r="E1" s="232"/>
    </row>
    <row r="2" spans="1:5" s="1" customFormat="1" ht="16.5" customHeight="1">
      <c r="A2" s="233" t="s">
        <v>902</v>
      </c>
      <c r="B2" s="233"/>
      <c r="C2" s="233"/>
      <c r="D2" s="233"/>
      <c r="E2" s="233"/>
    </row>
    <row r="3" spans="1:5" s="1" customFormat="1" ht="16.5" customHeight="1">
      <c r="A3" s="234" t="s">
        <v>908</v>
      </c>
      <c r="B3" s="234"/>
      <c r="C3" s="234"/>
      <c r="D3" s="234"/>
      <c r="E3" s="234"/>
    </row>
    <row r="4" spans="1:5" s="1" customFormat="1" ht="19.5" customHeight="1" thickBot="1">
      <c r="A4" s="234" t="s">
        <v>417</v>
      </c>
      <c r="B4" s="234"/>
      <c r="C4" s="234"/>
      <c r="D4" s="234"/>
      <c r="E4" s="234"/>
    </row>
    <row r="5" spans="1:5" ht="26.25" customHeight="1" thickTop="1">
      <c r="A5" s="235" t="s">
        <v>804</v>
      </c>
      <c r="B5" s="236"/>
      <c r="C5" s="236"/>
      <c r="D5" s="236"/>
      <c r="E5" s="237"/>
    </row>
    <row r="6" spans="1:5" s="1" customFormat="1" ht="18" customHeight="1">
      <c r="A6" s="84" t="s">
        <v>282</v>
      </c>
      <c r="B6" s="85" t="s">
        <v>913</v>
      </c>
      <c r="C6" s="86" t="s">
        <v>912</v>
      </c>
      <c r="D6" s="246" t="s">
        <v>909</v>
      </c>
      <c r="E6" s="247"/>
    </row>
    <row r="7" spans="1:5" ht="13.5" customHeight="1">
      <c r="A7" s="68"/>
      <c r="B7" s="66"/>
      <c r="C7" s="87"/>
      <c r="D7" s="238"/>
      <c r="E7" s="239"/>
    </row>
    <row r="8" spans="1:5" ht="13.5" customHeight="1">
      <c r="A8" s="68"/>
      <c r="B8" s="66"/>
      <c r="C8" s="87"/>
      <c r="D8" s="238"/>
      <c r="E8" s="239"/>
    </row>
    <row r="9" spans="1:5" ht="13.5" customHeight="1">
      <c r="A9" s="68"/>
      <c r="B9" s="67"/>
      <c r="C9" s="87"/>
      <c r="D9" s="238"/>
      <c r="E9" s="239"/>
    </row>
    <row r="10" spans="1:5" ht="13.5" customHeight="1" thickBot="1">
      <c r="A10" s="83"/>
      <c r="B10" s="64"/>
      <c r="C10" s="88"/>
      <c r="D10" s="238"/>
      <c r="E10" s="239"/>
    </row>
    <row r="11" spans="1:5" ht="24" customHeight="1">
      <c r="A11" s="240" t="s">
        <v>911</v>
      </c>
      <c r="B11" s="241"/>
      <c r="C11" s="241"/>
      <c r="D11" s="241"/>
      <c r="E11" s="242"/>
    </row>
    <row r="12" spans="1:5" ht="93" customHeight="1" thickBot="1">
      <c r="A12" s="243"/>
      <c r="B12" s="244"/>
      <c r="C12" s="244"/>
      <c r="D12" s="244"/>
      <c r="E12" s="245"/>
    </row>
    <row r="13" spans="1:5" ht="24" customHeight="1">
      <c r="A13" s="240" t="s">
        <v>910</v>
      </c>
      <c r="B13" s="241"/>
      <c r="C13" s="241"/>
      <c r="D13" s="241"/>
      <c r="E13" s="242"/>
    </row>
    <row r="14" spans="1:5" ht="12.75" customHeight="1">
      <c r="A14" s="69"/>
      <c r="B14" s="65"/>
      <c r="D14" s="70"/>
      <c r="E14" s="71"/>
    </row>
    <row r="15" spans="1:5" ht="12.75" customHeight="1">
      <c r="A15" s="72"/>
      <c r="B15" s="65"/>
      <c r="E15" s="73"/>
    </row>
    <row r="16" spans="1:5" ht="12.75" customHeight="1">
      <c r="A16" s="72"/>
      <c r="B16" s="65"/>
      <c r="E16" s="73"/>
    </row>
    <row r="17" spans="1:5" ht="12.75" customHeight="1">
      <c r="A17" s="72"/>
      <c r="B17" s="65"/>
      <c r="E17" s="73"/>
    </row>
    <row r="18" spans="1:5" ht="12.75" customHeight="1">
      <c r="A18" s="72"/>
      <c r="B18" s="65"/>
      <c r="E18" s="73"/>
    </row>
    <row r="19" spans="1:5" ht="12.75" customHeight="1">
      <c r="A19" s="72"/>
      <c r="B19" s="65"/>
      <c r="E19" s="73"/>
    </row>
    <row r="20" spans="1:5" ht="12.75" customHeight="1">
      <c r="A20" s="72"/>
      <c r="B20" s="65"/>
      <c r="E20" s="73"/>
    </row>
    <row r="21" spans="1:5" ht="12.75" customHeight="1">
      <c r="A21" s="72"/>
      <c r="B21" s="65"/>
      <c r="E21" s="73"/>
    </row>
    <row r="22" spans="1:5" ht="12.75" customHeight="1">
      <c r="A22" s="72"/>
      <c r="B22" s="65"/>
      <c r="E22" s="73"/>
    </row>
    <row r="23" spans="1:5" ht="12.75" customHeight="1">
      <c r="A23" s="72"/>
      <c r="B23" s="65"/>
      <c r="E23" s="73"/>
    </row>
    <row r="24" spans="1:5" ht="12.75" customHeight="1">
      <c r="A24" s="72"/>
      <c r="B24" s="65"/>
      <c r="E24" s="73"/>
    </row>
    <row r="25" spans="1:5" ht="12.75" customHeight="1">
      <c r="A25" s="72"/>
      <c r="B25" s="65"/>
      <c r="E25" s="73"/>
    </row>
    <row r="26" spans="1:5" ht="12.75" customHeight="1">
      <c r="A26" s="72"/>
      <c r="B26" s="65"/>
      <c r="E26" s="73"/>
    </row>
    <row r="27" spans="1:5" ht="12.75" customHeight="1">
      <c r="A27" s="72"/>
      <c r="B27" s="65"/>
      <c r="E27" s="73"/>
    </row>
    <row r="28" spans="1:5" ht="12.75" customHeight="1">
      <c r="A28" s="72"/>
      <c r="B28" s="65"/>
      <c r="E28" s="73"/>
    </row>
    <row r="29" spans="1:5" ht="12.75" customHeight="1">
      <c r="A29" s="72"/>
      <c r="B29" s="65"/>
      <c r="E29" s="73"/>
    </row>
    <row r="30" spans="1:5" ht="12.75" customHeight="1">
      <c r="A30" s="72"/>
      <c r="B30" s="65"/>
      <c r="E30" s="73"/>
    </row>
    <row r="31" spans="1:5" ht="12.75" customHeight="1">
      <c r="A31" s="72"/>
      <c r="B31" s="65"/>
      <c r="E31" s="73"/>
    </row>
    <row r="32" spans="1:5" ht="12.75" customHeight="1">
      <c r="A32" s="72"/>
      <c r="B32" s="65"/>
      <c r="E32" s="73"/>
    </row>
    <row r="33" spans="1:5" ht="12.75" customHeight="1">
      <c r="A33" s="72"/>
      <c r="B33" s="65"/>
      <c r="E33" s="73"/>
    </row>
    <row r="34" spans="1:5" ht="12.75" customHeight="1">
      <c r="A34" s="72"/>
      <c r="B34" s="65"/>
      <c r="E34" s="73"/>
    </row>
    <row r="35" spans="1:5" ht="12.75" customHeight="1">
      <c r="A35" s="72"/>
      <c r="B35" s="65"/>
      <c r="E35" s="73"/>
    </row>
    <row r="36" spans="1:5" ht="12.75" customHeight="1">
      <c r="A36" s="72"/>
      <c r="B36" s="65"/>
      <c r="E36" s="73"/>
    </row>
    <row r="37" spans="1:5" ht="12.75" customHeight="1">
      <c r="A37" s="72"/>
      <c r="B37" s="65"/>
      <c r="E37" s="73"/>
    </row>
    <row r="38" spans="1:5" ht="12.75" customHeight="1">
      <c r="A38" s="72"/>
      <c r="B38" s="65"/>
      <c r="E38" s="73"/>
    </row>
    <row r="39" spans="1:5" ht="12.75" customHeight="1">
      <c r="A39" s="72"/>
      <c r="B39" s="65"/>
      <c r="E39" s="73"/>
    </row>
    <row r="40" spans="1:5" ht="12.75" customHeight="1">
      <c r="A40" s="72"/>
      <c r="B40" s="65"/>
      <c r="E40" s="73"/>
    </row>
    <row r="41" spans="1:5" ht="12.75" customHeight="1">
      <c r="A41" s="72"/>
      <c r="B41" s="65"/>
      <c r="E41" s="73"/>
    </row>
    <row r="42" spans="1:5" ht="12.75" customHeight="1">
      <c r="A42" s="72"/>
      <c r="B42" s="65"/>
      <c r="E42" s="73"/>
    </row>
    <row r="43" spans="1:5" ht="12.75" customHeight="1">
      <c r="A43" s="72"/>
      <c r="B43" s="65"/>
      <c r="E43" s="73"/>
    </row>
    <row r="44" spans="1:5" ht="12.75" customHeight="1">
      <c r="A44" s="72"/>
      <c r="B44" s="65"/>
      <c r="E44" s="73"/>
    </row>
    <row r="45" spans="1:5" ht="12.75" customHeight="1">
      <c r="A45" s="72"/>
      <c r="B45" s="65"/>
      <c r="E45" s="73"/>
    </row>
    <row r="46" spans="1:5" ht="12.75" customHeight="1">
      <c r="A46" s="72"/>
      <c r="B46" s="65"/>
      <c r="E46" s="73"/>
    </row>
    <row r="47" spans="1:5" ht="12.75" customHeight="1">
      <c r="A47" s="72"/>
      <c r="B47" s="65"/>
      <c r="E47" s="73"/>
    </row>
    <row r="48" spans="1:5" ht="12.75" customHeight="1">
      <c r="A48" s="72"/>
      <c r="B48" s="65"/>
      <c r="E48" s="73"/>
    </row>
    <row r="49" spans="1:7" ht="12.75" customHeight="1">
      <c r="A49" s="74"/>
      <c r="B49" s="75"/>
      <c r="D49" s="76"/>
      <c r="E49" s="77"/>
    </row>
    <row r="50" spans="1:7" ht="12.75" customHeight="1">
      <c r="A50" s="74"/>
      <c r="B50" s="75"/>
      <c r="D50" s="76"/>
      <c r="E50" s="77"/>
    </row>
    <row r="51" spans="1:7" ht="12.75" customHeight="1">
      <c r="A51" s="74"/>
      <c r="B51" s="75"/>
      <c r="D51" s="76"/>
      <c r="E51" s="77"/>
    </row>
    <row r="52" spans="1:7" ht="12.75" customHeight="1">
      <c r="A52" s="74"/>
      <c r="B52" s="75"/>
      <c r="D52" s="76"/>
      <c r="E52" s="77"/>
    </row>
    <row r="53" spans="1:7" ht="12.75" customHeight="1">
      <c r="A53" s="74"/>
      <c r="B53" s="75"/>
      <c r="D53" s="76"/>
      <c r="E53" s="77"/>
    </row>
    <row r="54" spans="1:7" ht="12.75" customHeight="1" thickBot="1">
      <c r="A54" s="78"/>
      <c r="B54" s="79"/>
      <c r="C54" s="80"/>
      <c r="D54" s="81"/>
      <c r="E54" s="82"/>
    </row>
    <row r="55" spans="1:7" ht="13.5" thickTop="1"/>
    <row r="56" spans="1:7" s="1" customFormat="1">
      <c r="A56" s="231" t="s">
        <v>412</v>
      </c>
      <c r="B56" s="231"/>
      <c r="C56" s="231"/>
      <c r="D56" s="231"/>
      <c r="E56" s="231"/>
    </row>
    <row r="57" spans="1:7" s="1" customFormat="1" ht="15.75" customHeight="1">
      <c r="A57" s="16"/>
      <c r="B57" s="3"/>
      <c r="E57" s="17"/>
      <c r="F57" s="10"/>
      <c r="G57" s="15"/>
    </row>
    <row r="58" spans="1:7" s="1" customFormat="1">
      <c r="A58" s="229" t="s">
        <v>414</v>
      </c>
      <c r="B58" s="229"/>
      <c r="C58" s="229" t="s">
        <v>867</v>
      </c>
      <c r="D58" s="229"/>
      <c r="E58" s="229"/>
      <c r="F58" s="4"/>
      <c r="G58" s="4"/>
    </row>
    <row r="59" spans="1:7" s="1" customFormat="1">
      <c r="A59" s="231" t="s">
        <v>413</v>
      </c>
      <c r="B59" s="231"/>
      <c r="C59" s="230" t="s">
        <v>805</v>
      </c>
      <c r="D59" s="230"/>
      <c r="E59" s="230"/>
      <c r="F59" s="21"/>
      <c r="G59" s="21"/>
    </row>
    <row r="60" spans="1:7" s="1" customFormat="1" ht="13.5" customHeight="1">
      <c r="A60" s="16"/>
      <c r="B60" s="3"/>
      <c r="E60" s="17"/>
      <c r="F60" s="10"/>
      <c r="G60" s="15"/>
    </row>
    <row r="61" spans="1:7" s="1" customFormat="1">
      <c r="A61" s="229" t="s">
        <v>415</v>
      </c>
      <c r="B61" s="229"/>
      <c r="C61" s="229"/>
      <c r="D61" s="229"/>
      <c r="E61" s="229"/>
      <c r="F61" s="4"/>
      <c r="G61" s="4"/>
    </row>
    <row r="62" spans="1:7" s="1" customFormat="1">
      <c r="A62" s="230" t="s">
        <v>416</v>
      </c>
      <c r="B62" s="230"/>
      <c r="C62" s="230"/>
      <c r="D62" s="230"/>
      <c r="E62" s="230"/>
      <c r="F62" s="21"/>
      <c r="G62" s="21"/>
    </row>
    <row r="63" spans="1:7" s="1" customFormat="1">
      <c r="A63" s="16"/>
      <c r="E63" s="17"/>
      <c r="F63" s="10"/>
      <c r="G63" s="15"/>
    </row>
  </sheetData>
  <mergeCells count="17">
    <mergeCell ref="A1:E1"/>
    <mergeCell ref="A2:E2"/>
    <mergeCell ref="A4:E4"/>
    <mergeCell ref="A58:B58"/>
    <mergeCell ref="A56:E56"/>
    <mergeCell ref="A5:E5"/>
    <mergeCell ref="A3:E3"/>
    <mergeCell ref="D7:E10"/>
    <mergeCell ref="A11:E11"/>
    <mergeCell ref="A13:E13"/>
    <mergeCell ref="A12:E12"/>
    <mergeCell ref="D6:E6"/>
    <mergeCell ref="A61:E61"/>
    <mergeCell ref="A62:E62"/>
    <mergeCell ref="C58:E58"/>
    <mergeCell ref="C59:E59"/>
    <mergeCell ref="A59:B59"/>
  </mergeCells>
  <printOptions horizontalCentered="1"/>
  <pageMargins left="0.59055118110236227" right="0.19685039370078741" top="0.78740157480314965" bottom="0" header="0.43307086614173229" footer="0"/>
  <pageSetup paperSize="9" scale="7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9"/>
  <sheetViews>
    <sheetView showGridLines="0" workbookViewId="0">
      <selection activeCell="C93" sqref="C93"/>
    </sheetView>
  </sheetViews>
  <sheetFormatPr defaultColWidth="9.140625" defaultRowHeight="12.75"/>
  <cols>
    <col min="1" max="1" width="19.5703125" style="16" customWidth="1"/>
    <col min="2" max="2" width="59.28515625" style="1" customWidth="1"/>
    <col min="3" max="3" width="14.7109375" style="1" customWidth="1"/>
    <col min="4" max="4" width="19.7109375" style="1" customWidth="1"/>
    <col min="5" max="5" width="22" style="1" customWidth="1"/>
    <col min="6" max="6" width="14.7109375" style="10" customWidth="1"/>
    <col min="7" max="9" width="9.140625" style="1"/>
    <col min="10" max="10" width="13.42578125" style="8" bestFit="1" customWidth="1"/>
    <col min="11" max="16384" width="9.140625" style="1"/>
  </cols>
  <sheetData>
    <row r="1" spans="1:10" ht="18" customHeight="1">
      <c r="A1" s="232" t="s">
        <v>940</v>
      </c>
      <c r="B1" s="232"/>
      <c r="C1" s="232"/>
      <c r="D1" s="232"/>
      <c r="E1" s="232"/>
      <c r="F1" s="232"/>
    </row>
    <row r="2" spans="1:10" ht="16.5" customHeight="1">
      <c r="A2" s="233" t="s">
        <v>957</v>
      </c>
      <c r="B2" s="233"/>
      <c r="C2" s="233"/>
      <c r="D2" s="233"/>
      <c r="E2" s="233"/>
      <c r="F2" s="233"/>
    </row>
    <row r="3" spans="1:10" ht="16.5" customHeight="1">
      <c r="A3" s="234" t="s">
        <v>904</v>
      </c>
      <c r="B3" s="234"/>
      <c r="C3" s="234"/>
      <c r="D3" s="234"/>
      <c r="E3" s="234"/>
      <c r="F3" s="234"/>
    </row>
    <row r="4" spans="1:10" ht="15.75" customHeight="1">
      <c r="A4" s="234" t="s">
        <v>929</v>
      </c>
      <c r="B4" s="234"/>
      <c r="C4" s="234"/>
      <c r="D4" s="234"/>
      <c r="E4" s="234"/>
      <c r="F4" s="234"/>
    </row>
    <row r="5" spans="1:10" ht="15.75" customHeight="1">
      <c r="A5" s="38"/>
      <c r="B5" s="38"/>
      <c r="C5" s="38"/>
      <c r="D5" s="38"/>
      <c r="E5" s="38"/>
      <c r="F5" s="38"/>
    </row>
    <row r="6" spans="1:10" s="16" customFormat="1" ht="43.5" customHeight="1" thickBot="1">
      <c r="A6" s="128" t="s">
        <v>888</v>
      </c>
      <c r="B6" s="129" t="s">
        <v>890</v>
      </c>
      <c r="C6" s="130" t="s">
        <v>907</v>
      </c>
      <c r="D6" s="130" t="s">
        <v>950</v>
      </c>
      <c r="E6" s="130" t="s">
        <v>905</v>
      </c>
      <c r="F6" s="131" t="s">
        <v>906</v>
      </c>
      <c r="J6" s="219"/>
    </row>
    <row r="7" spans="1:10" s="12" customFormat="1" ht="21.75" customHeight="1" thickTop="1" thickBot="1">
      <c r="A7" s="132" t="s">
        <v>2</v>
      </c>
      <c r="B7" s="133" t="s">
        <v>564</v>
      </c>
      <c r="C7" s="134">
        <f>C8+C13+C40+C43+C69+C94+C99+C110</f>
        <v>24008894.590000004</v>
      </c>
      <c r="D7" s="134">
        <f>D8+D13+D40+D43+D69+D94+D99+D110</f>
        <v>19750843</v>
      </c>
      <c r="E7" s="134">
        <f t="shared" ref="E7:F7" si="0">E8+E13+E40+E43+E69+E94+E99</f>
        <v>2747613.99</v>
      </c>
      <c r="F7" s="135">
        <f t="shared" si="0"/>
        <v>1510438</v>
      </c>
      <c r="J7" s="11"/>
    </row>
    <row r="8" spans="1:10" s="12" customFormat="1" ht="12" customHeight="1" thickTop="1" thickBot="1">
      <c r="A8" s="132" t="s">
        <v>418</v>
      </c>
      <c r="B8" s="133" t="s">
        <v>419</v>
      </c>
      <c r="C8" s="136">
        <f t="shared" ref="C8:F9" si="1">C9</f>
        <v>7557172</v>
      </c>
      <c r="D8" s="136">
        <f>D9</f>
        <v>5139723</v>
      </c>
      <c r="E8" s="136">
        <f t="shared" si="1"/>
        <v>907011</v>
      </c>
      <c r="F8" s="137">
        <f t="shared" si="1"/>
        <v>1510438</v>
      </c>
      <c r="J8" s="11"/>
    </row>
    <row r="9" spans="1:10" s="12" customFormat="1" ht="12" customHeight="1" thickTop="1" thickBot="1">
      <c r="A9" s="132" t="s">
        <v>421</v>
      </c>
      <c r="B9" s="138" t="s">
        <v>833</v>
      </c>
      <c r="C9" s="139">
        <f t="shared" si="1"/>
        <v>7557172</v>
      </c>
      <c r="D9" s="139">
        <f t="shared" si="1"/>
        <v>5139723</v>
      </c>
      <c r="E9" s="139">
        <f t="shared" si="1"/>
        <v>907011</v>
      </c>
      <c r="F9" s="140">
        <f t="shared" si="1"/>
        <v>1510438</v>
      </c>
      <c r="J9" s="11"/>
    </row>
    <row r="10" spans="1:10" s="12" customFormat="1" ht="12" customHeight="1" thickTop="1" thickBot="1">
      <c r="A10" s="132" t="s">
        <v>431</v>
      </c>
      <c r="B10" s="138" t="s">
        <v>422</v>
      </c>
      <c r="C10" s="139">
        <f>C11+C12</f>
        <v>7557172</v>
      </c>
      <c r="D10" s="139">
        <f>D11+D12</f>
        <v>5139723</v>
      </c>
      <c r="E10" s="139">
        <f>E11+E12</f>
        <v>907011</v>
      </c>
      <c r="F10" s="140">
        <f>F11+F12</f>
        <v>1510438</v>
      </c>
      <c r="J10" s="11"/>
    </row>
    <row r="11" spans="1:10" s="62" customFormat="1" ht="12" customHeight="1" thickTop="1" thickBot="1">
      <c r="A11" s="141" t="s">
        <v>425</v>
      </c>
      <c r="B11" s="142" t="s">
        <v>916</v>
      </c>
      <c r="C11" s="143">
        <v>7552190</v>
      </c>
      <c r="D11" s="143">
        <v>5135489</v>
      </c>
      <c r="E11" s="143">
        <v>906263</v>
      </c>
      <c r="F11" s="144">
        <v>1510438</v>
      </c>
      <c r="J11" s="61"/>
    </row>
    <row r="12" spans="1:10" s="62" customFormat="1" ht="12" customHeight="1" thickTop="1" thickBot="1">
      <c r="A12" s="141" t="s">
        <v>426</v>
      </c>
      <c r="B12" s="142" t="s">
        <v>423</v>
      </c>
      <c r="C12" s="143">
        <v>4982</v>
      </c>
      <c r="D12" s="143">
        <v>4234</v>
      </c>
      <c r="E12" s="143">
        <v>748</v>
      </c>
      <c r="F12" s="145">
        <v>0</v>
      </c>
      <c r="J12" s="61"/>
    </row>
    <row r="13" spans="1:10" s="12" customFormat="1" ht="12" customHeight="1" thickTop="1" thickBot="1">
      <c r="A13" s="146" t="s">
        <v>420</v>
      </c>
      <c r="B13" s="147" t="s">
        <v>566</v>
      </c>
      <c r="C13" s="136">
        <f>C14+C21</f>
        <v>9999792.5199999996</v>
      </c>
      <c r="D13" s="136">
        <f>D14+D21</f>
        <v>8499824</v>
      </c>
      <c r="E13" s="136">
        <f>E14+E21</f>
        <v>1499968.52</v>
      </c>
      <c r="F13" s="137">
        <f>F14+F21</f>
        <v>0</v>
      </c>
      <c r="J13" s="11"/>
    </row>
    <row r="14" spans="1:10" s="12" customFormat="1" ht="12" customHeight="1" thickTop="1" thickBot="1">
      <c r="A14" s="146" t="s">
        <v>427</v>
      </c>
      <c r="B14" s="138" t="s">
        <v>837</v>
      </c>
      <c r="C14" s="139">
        <f>C15+C18</f>
        <v>4480219.84</v>
      </c>
      <c r="D14" s="139">
        <f>D15+D18</f>
        <v>3808187</v>
      </c>
      <c r="E14" s="139">
        <f>E15+E18</f>
        <v>672032.84000000008</v>
      </c>
      <c r="F14" s="140">
        <f>F15+F18</f>
        <v>0</v>
      </c>
      <c r="J14" s="11"/>
    </row>
    <row r="15" spans="1:10" s="12" customFormat="1" ht="12" customHeight="1" thickTop="1" thickBot="1">
      <c r="A15" s="146" t="s">
        <v>428</v>
      </c>
      <c r="B15" s="138" t="s">
        <v>424</v>
      </c>
      <c r="C15" s="139">
        <f>C16+C17</f>
        <v>4083298.56</v>
      </c>
      <c r="D15" s="139">
        <f>D16+D17</f>
        <v>3470804</v>
      </c>
      <c r="E15" s="139">
        <f>E16+E17</f>
        <v>612494.56000000006</v>
      </c>
      <c r="F15" s="140">
        <f>F16+F17</f>
        <v>0</v>
      </c>
      <c r="J15" s="11"/>
    </row>
    <row r="16" spans="1:10" s="62" customFormat="1" ht="12" customHeight="1" thickTop="1" thickBot="1">
      <c r="A16" s="141" t="s">
        <v>429</v>
      </c>
      <c r="B16" s="142" t="s">
        <v>456</v>
      </c>
      <c r="C16" s="143">
        <v>4075202.5600000001</v>
      </c>
      <c r="D16" s="143">
        <v>3463922</v>
      </c>
      <c r="E16" s="143">
        <v>611280.56000000006</v>
      </c>
      <c r="F16" s="145">
        <v>0</v>
      </c>
      <c r="J16" s="61"/>
    </row>
    <row r="17" spans="1:10" s="62" customFormat="1" ht="12" customHeight="1" thickTop="1" thickBot="1">
      <c r="A17" s="141" t="s">
        <v>430</v>
      </c>
      <c r="B17" s="142" t="s">
        <v>457</v>
      </c>
      <c r="C17" s="143">
        <v>8096</v>
      </c>
      <c r="D17" s="143">
        <v>6882</v>
      </c>
      <c r="E17" s="143">
        <v>1214</v>
      </c>
      <c r="F17" s="145">
        <v>0</v>
      </c>
      <c r="J17" s="61"/>
    </row>
    <row r="18" spans="1:10" s="12" customFormat="1" ht="12" customHeight="1" thickTop="1" thickBot="1">
      <c r="A18" s="146" t="s">
        <v>432</v>
      </c>
      <c r="B18" s="138" t="s">
        <v>433</v>
      </c>
      <c r="C18" s="139">
        <f>C19+C20</f>
        <v>396921.27999999997</v>
      </c>
      <c r="D18" s="139">
        <f>D19+D20</f>
        <v>337383</v>
      </c>
      <c r="E18" s="139">
        <f>E19+E20</f>
        <v>59538.280000000006</v>
      </c>
      <c r="F18" s="140">
        <f>F19+F20</f>
        <v>0</v>
      </c>
      <c r="J18" s="11"/>
    </row>
    <row r="19" spans="1:10" s="62" customFormat="1" ht="12" customHeight="1" thickTop="1" thickBot="1">
      <c r="A19" s="141" t="s">
        <v>434</v>
      </c>
      <c r="B19" s="142" t="s">
        <v>456</v>
      </c>
      <c r="C19" s="143">
        <v>389384.8</v>
      </c>
      <c r="D19" s="143">
        <v>330977</v>
      </c>
      <c r="E19" s="143">
        <v>58407.8</v>
      </c>
      <c r="F19" s="145">
        <v>0</v>
      </c>
      <c r="J19" s="61"/>
    </row>
    <row r="20" spans="1:10" s="62" customFormat="1" ht="12" customHeight="1" thickTop="1" thickBot="1">
      <c r="A20" s="141" t="s">
        <v>435</v>
      </c>
      <c r="B20" s="142" t="s">
        <v>457</v>
      </c>
      <c r="C20" s="143">
        <v>7536.48</v>
      </c>
      <c r="D20" s="143">
        <v>6406</v>
      </c>
      <c r="E20" s="143">
        <v>1130.48</v>
      </c>
      <c r="F20" s="145">
        <v>0</v>
      </c>
      <c r="J20" s="61"/>
    </row>
    <row r="21" spans="1:10" s="12" customFormat="1" ht="12" customHeight="1" thickTop="1" thickBot="1">
      <c r="A21" s="146" t="s">
        <v>436</v>
      </c>
      <c r="B21" s="138" t="s">
        <v>437</v>
      </c>
      <c r="C21" s="139">
        <f>C22+C31</f>
        <v>5519572.6799999997</v>
      </c>
      <c r="D21" s="139">
        <f>D22+D31</f>
        <v>4691637</v>
      </c>
      <c r="E21" s="139">
        <f>E22+E31</f>
        <v>827935.67999999993</v>
      </c>
      <c r="F21" s="140">
        <f>F22+F31</f>
        <v>0</v>
      </c>
      <c r="J21" s="11"/>
    </row>
    <row r="22" spans="1:10" s="12" customFormat="1" ht="12" customHeight="1" thickTop="1" thickBot="1">
      <c r="A22" s="146" t="s">
        <v>438</v>
      </c>
      <c r="B22" s="138" t="s">
        <v>439</v>
      </c>
      <c r="C22" s="139">
        <f>SUM(C23:C30)</f>
        <v>4818043.2299999995</v>
      </c>
      <c r="D22" s="139">
        <f>SUM(D23:D30)</f>
        <v>4095337</v>
      </c>
      <c r="E22" s="139">
        <f>SUM(E23:E30)</f>
        <v>722706.23</v>
      </c>
      <c r="F22" s="140">
        <f>SUM(F23:F30)</f>
        <v>0</v>
      </c>
      <c r="J22" s="11"/>
    </row>
    <row r="23" spans="1:10" s="62" customFormat="1" ht="12" customHeight="1" thickTop="1" thickBot="1">
      <c r="A23" s="141" t="s">
        <v>440</v>
      </c>
      <c r="B23" s="142" t="s">
        <v>441</v>
      </c>
      <c r="C23" s="143">
        <v>515188.19</v>
      </c>
      <c r="D23" s="143">
        <v>437910</v>
      </c>
      <c r="E23" s="143">
        <v>77278.19</v>
      </c>
      <c r="F23" s="145">
        <v>0</v>
      </c>
      <c r="J23" s="61"/>
    </row>
    <row r="24" spans="1:10" s="62" customFormat="1" ht="12" customHeight="1" thickTop="1" thickBot="1">
      <c r="A24" s="141" t="s">
        <v>442</v>
      </c>
      <c r="B24" s="142" t="s">
        <v>443</v>
      </c>
      <c r="C24" s="143">
        <v>1462284.7</v>
      </c>
      <c r="D24" s="143">
        <v>1242942</v>
      </c>
      <c r="E24" s="143">
        <v>219342.7</v>
      </c>
      <c r="F24" s="145">
        <v>0</v>
      </c>
      <c r="J24" s="61"/>
    </row>
    <row r="25" spans="1:10" s="62" customFormat="1" ht="12" customHeight="1" thickTop="1" thickBot="1">
      <c r="A25" s="141" t="s">
        <v>444</v>
      </c>
      <c r="B25" s="142" t="s">
        <v>445</v>
      </c>
      <c r="C25" s="143">
        <v>747976.46</v>
      </c>
      <c r="D25" s="143">
        <v>635780</v>
      </c>
      <c r="E25" s="143">
        <v>112196.46</v>
      </c>
      <c r="F25" s="145">
        <v>0</v>
      </c>
      <c r="J25" s="61"/>
    </row>
    <row r="26" spans="1:10" s="62" customFormat="1" ht="12" customHeight="1" thickTop="1" thickBot="1">
      <c r="A26" s="141" t="s">
        <v>446</v>
      </c>
      <c r="B26" s="142" t="s">
        <v>447</v>
      </c>
      <c r="C26" s="143">
        <v>592982.28</v>
      </c>
      <c r="D26" s="143">
        <v>504035</v>
      </c>
      <c r="E26" s="143">
        <v>88947.28</v>
      </c>
      <c r="F26" s="145">
        <v>0</v>
      </c>
      <c r="J26" s="61"/>
    </row>
    <row r="27" spans="1:10" s="62" customFormat="1" ht="12" customHeight="1" thickTop="1" thickBot="1">
      <c r="A27" s="141" t="s">
        <v>448</v>
      </c>
      <c r="B27" s="142" t="s">
        <v>449</v>
      </c>
      <c r="C27" s="143">
        <v>385931.7</v>
      </c>
      <c r="D27" s="143">
        <v>328042</v>
      </c>
      <c r="E27" s="143">
        <v>57889.7</v>
      </c>
      <c r="F27" s="145">
        <v>0</v>
      </c>
      <c r="J27" s="61"/>
    </row>
    <row r="28" spans="1:10" s="62" customFormat="1" ht="12" customHeight="1" thickTop="1" thickBot="1">
      <c r="A28" s="141" t="s">
        <v>450</v>
      </c>
      <c r="B28" s="142" t="s">
        <v>451</v>
      </c>
      <c r="C28" s="143">
        <v>555003.52</v>
      </c>
      <c r="D28" s="143">
        <v>471753</v>
      </c>
      <c r="E28" s="143">
        <v>83250.52</v>
      </c>
      <c r="F28" s="145">
        <v>0</v>
      </c>
      <c r="J28" s="61"/>
    </row>
    <row r="29" spans="1:10" s="62" customFormat="1" ht="12" customHeight="1" thickTop="1" thickBot="1">
      <c r="A29" s="141" t="s">
        <v>452</v>
      </c>
      <c r="B29" s="142" t="s">
        <v>453</v>
      </c>
      <c r="C29" s="143">
        <v>558676.38</v>
      </c>
      <c r="D29" s="143">
        <v>474875</v>
      </c>
      <c r="E29" s="143">
        <v>83801.38</v>
      </c>
      <c r="F29" s="145">
        <v>0</v>
      </c>
      <c r="J29" s="61"/>
    </row>
    <row r="30" spans="1:10" s="62" customFormat="1" ht="12" customHeight="1" thickTop="1" thickBot="1">
      <c r="A30" s="141" t="s">
        <v>454</v>
      </c>
      <c r="B30" s="142" t="s">
        <v>455</v>
      </c>
      <c r="C30" s="148">
        <v>0</v>
      </c>
      <c r="D30" s="148">
        <v>0</v>
      </c>
      <c r="E30" s="148">
        <v>0</v>
      </c>
      <c r="F30" s="145">
        <v>0</v>
      </c>
      <c r="J30" s="61"/>
    </row>
    <row r="31" spans="1:10" s="12" customFormat="1" ht="12" customHeight="1" thickTop="1" thickBot="1">
      <c r="A31" s="146" t="s">
        <v>458</v>
      </c>
      <c r="B31" s="138" t="s">
        <v>459</v>
      </c>
      <c r="C31" s="139">
        <f>SUM(C32:C39)</f>
        <v>701529.45000000007</v>
      </c>
      <c r="D31" s="139">
        <f>SUM(D32:D39)</f>
        <v>596300</v>
      </c>
      <c r="E31" s="139">
        <f>SUM(E32:E39)</f>
        <v>105229.44999999998</v>
      </c>
      <c r="F31" s="140">
        <f>SUM(F32:F39)</f>
        <v>0</v>
      </c>
      <c r="J31" s="11"/>
    </row>
    <row r="32" spans="1:10" s="62" customFormat="1" ht="12" customHeight="1" thickTop="1" thickBot="1">
      <c r="A32" s="141" t="s">
        <v>460</v>
      </c>
      <c r="B32" s="142" t="s">
        <v>441</v>
      </c>
      <c r="C32" s="143">
        <v>71281.2</v>
      </c>
      <c r="D32" s="148">
        <v>60589</v>
      </c>
      <c r="E32" s="148">
        <v>10692.2</v>
      </c>
      <c r="F32" s="145">
        <v>0</v>
      </c>
      <c r="J32" s="61"/>
    </row>
    <row r="33" spans="1:10" s="62" customFormat="1" ht="12" customHeight="1" thickTop="1" thickBot="1">
      <c r="A33" s="141" t="s">
        <v>461</v>
      </c>
      <c r="B33" s="142" t="s">
        <v>443</v>
      </c>
      <c r="C33" s="143">
        <v>204341.16</v>
      </c>
      <c r="D33" s="148">
        <v>173690</v>
      </c>
      <c r="E33" s="148">
        <v>30651.16</v>
      </c>
      <c r="F33" s="145">
        <v>0</v>
      </c>
      <c r="J33" s="61"/>
    </row>
    <row r="34" spans="1:10" s="62" customFormat="1" ht="12" customHeight="1" thickTop="1" thickBot="1">
      <c r="A34" s="141" t="s">
        <v>462</v>
      </c>
      <c r="B34" s="142" t="s">
        <v>445</v>
      </c>
      <c r="C34" s="143">
        <v>124743.5</v>
      </c>
      <c r="D34" s="148">
        <v>106032</v>
      </c>
      <c r="E34" s="148">
        <v>18711.5</v>
      </c>
      <c r="F34" s="145">
        <v>0</v>
      </c>
      <c r="J34" s="61"/>
    </row>
    <row r="35" spans="1:10" s="62" customFormat="1" ht="12" customHeight="1" thickTop="1" thickBot="1">
      <c r="A35" s="141" t="s">
        <v>463</v>
      </c>
      <c r="B35" s="142" t="s">
        <v>447</v>
      </c>
      <c r="C35" s="143">
        <v>45144.76</v>
      </c>
      <c r="D35" s="148">
        <v>38373</v>
      </c>
      <c r="E35" s="148">
        <v>6771.76</v>
      </c>
      <c r="F35" s="145">
        <v>0</v>
      </c>
      <c r="J35" s="61"/>
    </row>
    <row r="36" spans="1:10" s="62" customFormat="1" ht="12" customHeight="1" thickTop="1" thickBot="1">
      <c r="A36" s="141" t="s">
        <v>464</v>
      </c>
      <c r="B36" s="142" t="s">
        <v>449</v>
      </c>
      <c r="C36" s="143">
        <v>68311.61</v>
      </c>
      <c r="D36" s="148">
        <v>58065</v>
      </c>
      <c r="E36" s="148">
        <v>10246.61</v>
      </c>
      <c r="F36" s="145">
        <v>0</v>
      </c>
      <c r="J36" s="61"/>
    </row>
    <row r="37" spans="1:10" s="62" customFormat="1" ht="12" customHeight="1" thickTop="1" thickBot="1">
      <c r="A37" s="141" t="s">
        <v>465</v>
      </c>
      <c r="B37" s="142" t="s">
        <v>451</v>
      </c>
      <c r="C37" s="143">
        <v>92665.82</v>
      </c>
      <c r="D37" s="148">
        <v>78766</v>
      </c>
      <c r="E37" s="148">
        <v>13899.82</v>
      </c>
      <c r="F37" s="145">
        <v>0</v>
      </c>
      <c r="J37" s="61"/>
    </row>
    <row r="38" spans="1:10" s="62" customFormat="1" ht="12" customHeight="1" thickTop="1" thickBot="1">
      <c r="A38" s="141" t="s">
        <v>466</v>
      </c>
      <c r="B38" s="142" t="s">
        <v>453</v>
      </c>
      <c r="C38" s="143">
        <v>95041.4</v>
      </c>
      <c r="D38" s="148">
        <v>80785</v>
      </c>
      <c r="E38" s="148">
        <v>14256.4</v>
      </c>
      <c r="F38" s="145">
        <v>0</v>
      </c>
      <c r="J38" s="61"/>
    </row>
    <row r="39" spans="1:10" s="62" customFormat="1" ht="12" customHeight="1" thickTop="1" thickBot="1">
      <c r="A39" s="141" t="s">
        <v>467</v>
      </c>
      <c r="B39" s="142" t="s">
        <v>455</v>
      </c>
      <c r="C39" s="148">
        <v>0</v>
      </c>
      <c r="D39" s="148">
        <v>0</v>
      </c>
      <c r="E39" s="148">
        <v>0</v>
      </c>
      <c r="F39" s="145">
        <v>0</v>
      </c>
      <c r="J39" s="61"/>
    </row>
    <row r="40" spans="1:10" s="4" customFormat="1" ht="14.25" thickTop="1" thickBot="1">
      <c r="A40" s="132" t="s">
        <v>32</v>
      </c>
      <c r="B40" s="133" t="s">
        <v>33</v>
      </c>
      <c r="C40" s="134">
        <f t="shared" ref="C40:F41" si="2">+C41</f>
        <v>0</v>
      </c>
      <c r="D40" s="134">
        <f t="shared" si="2"/>
        <v>0</v>
      </c>
      <c r="E40" s="134">
        <f t="shared" si="2"/>
        <v>0</v>
      </c>
      <c r="F40" s="135">
        <f t="shared" si="2"/>
        <v>0</v>
      </c>
      <c r="J40" s="6"/>
    </row>
    <row r="41" spans="1:10" s="4" customFormat="1" ht="14.25" thickTop="1" thickBot="1">
      <c r="A41" s="132" t="s">
        <v>34</v>
      </c>
      <c r="B41" s="149" t="s">
        <v>35</v>
      </c>
      <c r="C41" s="150">
        <f t="shared" si="2"/>
        <v>0</v>
      </c>
      <c r="D41" s="150">
        <f t="shared" si="2"/>
        <v>0</v>
      </c>
      <c r="E41" s="150">
        <f t="shared" si="2"/>
        <v>0</v>
      </c>
      <c r="F41" s="151">
        <f t="shared" si="2"/>
        <v>0</v>
      </c>
      <c r="J41" s="6"/>
    </row>
    <row r="42" spans="1:10" ht="14.25" thickTop="1" thickBot="1">
      <c r="A42" s="152" t="s">
        <v>36</v>
      </c>
      <c r="B42" s="153" t="s">
        <v>37</v>
      </c>
      <c r="C42" s="148">
        <v>0</v>
      </c>
      <c r="D42" s="148">
        <v>0</v>
      </c>
      <c r="E42" s="148">
        <v>0</v>
      </c>
      <c r="F42" s="145">
        <v>0</v>
      </c>
    </row>
    <row r="43" spans="1:10" s="4" customFormat="1" ht="14.25" thickTop="1" thickBot="1">
      <c r="A43" s="132" t="s">
        <v>38</v>
      </c>
      <c r="B43" s="133" t="s">
        <v>332</v>
      </c>
      <c r="C43" s="134">
        <f>C44+C47+C49+C52+C55</f>
        <v>595606.37</v>
      </c>
      <c r="D43" s="134">
        <f>D44+D47+D49+D52+D55</f>
        <v>506266</v>
      </c>
      <c r="E43" s="134">
        <f>E44+E47+E49+E52+E55</f>
        <v>89340.369999999981</v>
      </c>
      <c r="F43" s="135">
        <f>F44+F47+F49+F52+F55</f>
        <v>0</v>
      </c>
      <c r="J43" s="6"/>
    </row>
    <row r="44" spans="1:10" s="4" customFormat="1" ht="14.25" thickTop="1" thickBot="1">
      <c r="A44" s="146" t="s">
        <v>468</v>
      </c>
      <c r="B44" s="138" t="s">
        <v>469</v>
      </c>
      <c r="C44" s="150">
        <f>C45+C46</f>
        <v>303063.59999999998</v>
      </c>
      <c r="D44" s="150">
        <f>D45+D46</f>
        <v>257604</v>
      </c>
      <c r="E44" s="150">
        <f>E45+E46</f>
        <v>45459.6</v>
      </c>
      <c r="F44" s="151">
        <f>F45+F46</f>
        <v>0</v>
      </c>
      <c r="J44" s="6"/>
    </row>
    <row r="45" spans="1:10" ht="14.25" thickTop="1" thickBot="1">
      <c r="A45" s="141" t="s">
        <v>470</v>
      </c>
      <c r="B45" s="142" t="s">
        <v>471</v>
      </c>
      <c r="C45" s="148">
        <v>97140</v>
      </c>
      <c r="D45" s="148">
        <v>82569</v>
      </c>
      <c r="E45" s="148">
        <v>14571</v>
      </c>
      <c r="F45" s="145">
        <v>0</v>
      </c>
    </row>
    <row r="46" spans="1:10" s="4" customFormat="1" ht="14.25" thickTop="1" thickBot="1">
      <c r="A46" s="141" t="s">
        <v>472</v>
      </c>
      <c r="B46" s="142" t="s">
        <v>473</v>
      </c>
      <c r="C46" s="148">
        <v>205923.6</v>
      </c>
      <c r="D46" s="148">
        <v>175035</v>
      </c>
      <c r="E46" s="148">
        <v>30888.6</v>
      </c>
      <c r="F46" s="145">
        <v>0</v>
      </c>
      <c r="J46" s="6"/>
    </row>
    <row r="47" spans="1:10" s="4" customFormat="1" ht="14.25" thickTop="1" thickBot="1">
      <c r="A47" s="146" t="s">
        <v>474</v>
      </c>
      <c r="B47" s="138" t="s">
        <v>475</v>
      </c>
      <c r="C47" s="150">
        <f>C48</f>
        <v>78132</v>
      </c>
      <c r="D47" s="150">
        <f>D48</f>
        <v>66412</v>
      </c>
      <c r="E47" s="150">
        <f>E48</f>
        <v>11720</v>
      </c>
      <c r="F47" s="151">
        <f>F48</f>
        <v>0</v>
      </c>
      <c r="J47" s="6"/>
    </row>
    <row r="48" spans="1:10" ht="14.25" thickTop="1" thickBot="1">
      <c r="A48" s="141" t="s">
        <v>476</v>
      </c>
      <c r="B48" s="142" t="s">
        <v>471</v>
      </c>
      <c r="C48" s="148">
        <v>78132</v>
      </c>
      <c r="D48" s="148">
        <v>66412</v>
      </c>
      <c r="E48" s="148">
        <v>11720</v>
      </c>
      <c r="F48" s="145">
        <v>0</v>
      </c>
    </row>
    <row r="49" spans="1:10" s="4" customFormat="1" ht="14.25" thickTop="1" thickBot="1">
      <c r="A49" s="146" t="s">
        <v>477</v>
      </c>
      <c r="B49" s="138" t="s">
        <v>478</v>
      </c>
      <c r="C49" s="150">
        <f>C50+C51</f>
        <v>176538.39</v>
      </c>
      <c r="D49" s="150">
        <f>D50+D51</f>
        <v>150058</v>
      </c>
      <c r="E49" s="150">
        <f>E50+E51</f>
        <v>26480.39</v>
      </c>
      <c r="F49" s="151">
        <f>F50+F51</f>
        <v>0</v>
      </c>
      <c r="J49" s="6"/>
    </row>
    <row r="50" spans="1:10" ht="14.25" thickTop="1" thickBot="1">
      <c r="A50" s="141" t="s">
        <v>479</v>
      </c>
      <c r="B50" s="142" t="s">
        <v>471</v>
      </c>
      <c r="C50" s="148">
        <v>175190.23</v>
      </c>
      <c r="D50" s="148">
        <v>148912</v>
      </c>
      <c r="E50" s="148">
        <v>26278.23</v>
      </c>
      <c r="F50" s="145">
        <v>0</v>
      </c>
    </row>
    <row r="51" spans="1:10" ht="14.25" thickTop="1" thickBot="1">
      <c r="A51" s="141" t="s">
        <v>480</v>
      </c>
      <c r="B51" s="142" t="s">
        <v>473</v>
      </c>
      <c r="C51" s="148">
        <v>1348.16</v>
      </c>
      <c r="D51" s="148">
        <v>1146</v>
      </c>
      <c r="E51" s="148">
        <v>202.16</v>
      </c>
      <c r="F51" s="145">
        <v>0</v>
      </c>
    </row>
    <row r="52" spans="1:10" s="4" customFormat="1" ht="14.25" thickTop="1" thickBot="1">
      <c r="A52" s="146" t="s">
        <v>481</v>
      </c>
      <c r="B52" s="138" t="s">
        <v>482</v>
      </c>
      <c r="C52" s="150">
        <f>C53+C54</f>
        <v>26045.34</v>
      </c>
      <c r="D52" s="150">
        <f>D53+D54</f>
        <v>22139</v>
      </c>
      <c r="E52" s="150">
        <f>E53+E54</f>
        <v>3906.34</v>
      </c>
      <c r="F52" s="151">
        <f>F53+F54</f>
        <v>0</v>
      </c>
      <c r="J52" s="6"/>
    </row>
    <row r="53" spans="1:10" ht="14.25" thickTop="1" thickBot="1">
      <c r="A53" s="141" t="s">
        <v>483</v>
      </c>
      <c r="B53" s="142" t="s">
        <v>471</v>
      </c>
      <c r="C53" s="148">
        <v>306.39999999999998</v>
      </c>
      <c r="D53" s="148">
        <v>261</v>
      </c>
      <c r="E53" s="148">
        <v>45.4</v>
      </c>
      <c r="F53" s="145">
        <v>0</v>
      </c>
    </row>
    <row r="54" spans="1:10" ht="14.25" thickTop="1" thickBot="1">
      <c r="A54" s="141" t="s">
        <v>484</v>
      </c>
      <c r="B54" s="142" t="s">
        <v>473</v>
      </c>
      <c r="C54" s="148">
        <v>25738.94</v>
      </c>
      <c r="D54" s="148">
        <v>21878</v>
      </c>
      <c r="E54" s="148">
        <v>3860.94</v>
      </c>
      <c r="F54" s="145">
        <v>0</v>
      </c>
    </row>
    <row r="55" spans="1:10" s="4" customFormat="1" ht="14.25" thickTop="1" thickBot="1">
      <c r="A55" s="132" t="s">
        <v>40</v>
      </c>
      <c r="B55" s="149" t="s">
        <v>41</v>
      </c>
      <c r="C55" s="150">
        <f>SUM(C56:C68)</f>
        <v>11827.04</v>
      </c>
      <c r="D55" s="150">
        <f>SUM(D56:D68)</f>
        <v>10053</v>
      </c>
      <c r="E55" s="150">
        <f>SUM(E56:E68)</f>
        <v>1774.04</v>
      </c>
      <c r="F55" s="151">
        <f>SUM(F56:F68)</f>
        <v>0</v>
      </c>
      <c r="J55" s="6"/>
    </row>
    <row r="56" spans="1:10" ht="14.25" thickTop="1" thickBot="1">
      <c r="A56" s="152" t="s">
        <v>42</v>
      </c>
      <c r="B56" s="153" t="s">
        <v>958</v>
      </c>
      <c r="C56" s="148">
        <v>11827.04</v>
      </c>
      <c r="D56" s="148">
        <v>10053</v>
      </c>
      <c r="E56" s="148">
        <v>1774.04</v>
      </c>
      <c r="F56" s="145">
        <v>0</v>
      </c>
    </row>
    <row r="57" spans="1:10" ht="14.25" thickTop="1" thickBot="1">
      <c r="A57" s="152" t="s">
        <v>43</v>
      </c>
      <c r="B57" s="153" t="s">
        <v>44</v>
      </c>
      <c r="C57" s="148">
        <v>0</v>
      </c>
      <c r="D57" s="148">
        <v>0</v>
      </c>
      <c r="E57" s="148">
        <v>0</v>
      </c>
      <c r="F57" s="145">
        <v>0</v>
      </c>
    </row>
    <row r="58" spans="1:10" ht="14.25" thickTop="1" thickBot="1">
      <c r="A58" s="152" t="s">
        <v>45</v>
      </c>
      <c r="B58" s="153" t="s">
        <v>46</v>
      </c>
      <c r="C58" s="148">
        <v>0</v>
      </c>
      <c r="D58" s="148">
        <v>0</v>
      </c>
      <c r="E58" s="148">
        <v>0</v>
      </c>
      <c r="F58" s="145">
        <v>0</v>
      </c>
    </row>
    <row r="59" spans="1:10" ht="14.25" thickTop="1" thickBot="1">
      <c r="A59" s="152" t="s">
        <v>47</v>
      </c>
      <c r="B59" s="153" t="s">
        <v>48</v>
      </c>
      <c r="C59" s="148">
        <v>0</v>
      </c>
      <c r="D59" s="148">
        <v>0</v>
      </c>
      <c r="E59" s="148">
        <v>0</v>
      </c>
      <c r="F59" s="145">
        <v>0</v>
      </c>
    </row>
    <row r="60" spans="1:10" ht="14.25" thickTop="1" thickBot="1">
      <c r="A60" s="152" t="s">
        <v>49</v>
      </c>
      <c r="B60" s="153" t="s">
        <v>50</v>
      </c>
      <c r="C60" s="148">
        <v>0</v>
      </c>
      <c r="D60" s="148">
        <v>0</v>
      </c>
      <c r="E60" s="148">
        <v>0</v>
      </c>
      <c r="F60" s="145">
        <v>0</v>
      </c>
    </row>
    <row r="61" spans="1:10" ht="14.25" thickTop="1" thickBot="1">
      <c r="A61" s="152" t="s">
        <v>51</v>
      </c>
      <c r="B61" s="153" t="s">
        <v>52</v>
      </c>
      <c r="C61" s="148">
        <v>0</v>
      </c>
      <c r="D61" s="148">
        <v>0</v>
      </c>
      <c r="E61" s="148">
        <v>0</v>
      </c>
      <c r="F61" s="145">
        <v>0</v>
      </c>
    </row>
    <row r="62" spans="1:10" ht="14.25" thickTop="1" thickBot="1">
      <c r="A62" s="152" t="s">
        <v>53</v>
      </c>
      <c r="B62" s="153" t="s">
        <v>54</v>
      </c>
      <c r="C62" s="148">
        <v>0</v>
      </c>
      <c r="D62" s="148">
        <v>0</v>
      </c>
      <c r="E62" s="148">
        <v>0</v>
      </c>
      <c r="F62" s="145">
        <v>0</v>
      </c>
    </row>
    <row r="63" spans="1:10" ht="14.25" thickTop="1" thickBot="1">
      <c r="A63" s="152" t="s">
        <v>55</v>
      </c>
      <c r="B63" s="153" t="s">
        <v>56</v>
      </c>
      <c r="C63" s="148">
        <v>0</v>
      </c>
      <c r="D63" s="148">
        <v>0</v>
      </c>
      <c r="E63" s="148">
        <v>0</v>
      </c>
      <c r="F63" s="145">
        <v>0</v>
      </c>
    </row>
    <row r="64" spans="1:10" ht="14.25" thickTop="1" thickBot="1">
      <c r="A64" s="152" t="s">
        <v>57</v>
      </c>
      <c r="B64" s="153" t="s">
        <v>58</v>
      </c>
      <c r="C64" s="148">
        <v>0</v>
      </c>
      <c r="D64" s="148">
        <v>0</v>
      </c>
      <c r="E64" s="148">
        <v>0</v>
      </c>
      <c r="F64" s="145">
        <v>0</v>
      </c>
    </row>
    <row r="65" spans="1:10" ht="14.25" thickTop="1" thickBot="1">
      <c r="A65" s="152" t="s">
        <v>59</v>
      </c>
      <c r="B65" s="153" t="s">
        <v>60</v>
      </c>
      <c r="C65" s="148">
        <v>0</v>
      </c>
      <c r="D65" s="148">
        <v>0</v>
      </c>
      <c r="E65" s="148">
        <v>0</v>
      </c>
      <c r="F65" s="145">
        <v>0</v>
      </c>
    </row>
    <row r="66" spans="1:10" ht="14.25" thickTop="1" thickBot="1">
      <c r="A66" s="152" t="s">
        <v>61</v>
      </c>
      <c r="B66" s="153" t="s">
        <v>62</v>
      </c>
      <c r="C66" s="148">
        <v>0</v>
      </c>
      <c r="D66" s="148">
        <v>0</v>
      </c>
      <c r="E66" s="148">
        <v>0</v>
      </c>
      <c r="F66" s="145">
        <v>0</v>
      </c>
    </row>
    <row r="67" spans="1:10" ht="14.25" thickTop="1" thickBot="1">
      <c r="A67" s="152" t="s">
        <v>63</v>
      </c>
      <c r="B67" s="153" t="s">
        <v>64</v>
      </c>
      <c r="C67" s="148">
        <v>0</v>
      </c>
      <c r="D67" s="148">
        <v>0</v>
      </c>
      <c r="E67" s="148">
        <v>0</v>
      </c>
      <c r="F67" s="145">
        <v>0</v>
      </c>
    </row>
    <row r="68" spans="1:10" ht="14.25" thickTop="1" thickBot="1">
      <c r="A68" s="152" t="s">
        <v>65</v>
      </c>
      <c r="B68" s="153" t="s">
        <v>66</v>
      </c>
      <c r="C68" s="148">
        <v>0</v>
      </c>
      <c r="D68" s="148">
        <v>0</v>
      </c>
      <c r="E68" s="148">
        <v>0</v>
      </c>
      <c r="F68" s="145">
        <v>0</v>
      </c>
    </row>
    <row r="69" spans="1:10" s="4" customFormat="1" ht="14.25" thickTop="1" thickBot="1">
      <c r="A69" s="154" t="s">
        <v>67</v>
      </c>
      <c r="B69" s="155" t="s">
        <v>68</v>
      </c>
      <c r="C69" s="134">
        <f>C70+C73+C76+C79</f>
        <v>2318824.5100000002</v>
      </c>
      <c r="D69" s="134">
        <f>D70+D73+D76+D79</f>
        <v>2196001</v>
      </c>
      <c r="E69" s="134">
        <f>E70+E73+E76+E79</f>
        <v>122823.51000000001</v>
      </c>
      <c r="F69" s="135">
        <f>F70+F73+F76+F79</f>
        <v>0</v>
      </c>
      <c r="J69" s="6"/>
    </row>
    <row r="70" spans="1:10" s="4" customFormat="1" ht="14.25" thickTop="1" thickBot="1">
      <c r="A70" s="146" t="s">
        <v>485</v>
      </c>
      <c r="B70" s="138" t="s">
        <v>486</v>
      </c>
      <c r="C70" s="150">
        <f>C71+C72</f>
        <v>0</v>
      </c>
      <c r="D70" s="150">
        <f>D71+D72</f>
        <v>0</v>
      </c>
      <c r="E70" s="150">
        <f>E71+E72</f>
        <v>0</v>
      </c>
      <c r="F70" s="151">
        <f>F71+F72</f>
        <v>0</v>
      </c>
      <c r="J70" s="6"/>
    </row>
    <row r="71" spans="1:10" ht="14.25" thickTop="1" thickBot="1">
      <c r="A71" s="141" t="s">
        <v>487</v>
      </c>
      <c r="B71" s="142" t="s">
        <v>488</v>
      </c>
      <c r="C71" s="148">
        <v>0</v>
      </c>
      <c r="D71" s="148">
        <v>0</v>
      </c>
      <c r="E71" s="148">
        <v>0</v>
      </c>
      <c r="F71" s="145">
        <v>0</v>
      </c>
    </row>
    <row r="72" spans="1:10" ht="14.25" thickTop="1" thickBot="1">
      <c r="A72" s="141" t="s">
        <v>489</v>
      </c>
      <c r="B72" s="142" t="s">
        <v>490</v>
      </c>
      <c r="C72" s="148">
        <v>0</v>
      </c>
      <c r="D72" s="148">
        <v>0</v>
      </c>
      <c r="E72" s="148">
        <v>0</v>
      </c>
      <c r="F72" s="145">
        <v>0</v>
      </c>
    </row>
    <row r="73" spans="1:10" s="4" customFormat="1" ht="14.25" thickTop="1" thickBot="1">
      <c r="A73" s="146" t="s">
        <v>491</v>
      </c>
      <c r="B73" s="138" t="s">
        <v>492</v>
      </c>
      <c r="C73" s="150">
        <f>C74+C75</f>
        <v>11764.7</v>
      </c>
      <c r="D73" s="150">
        <f>D74+D75</f>
        <v>10000</v>
      </c>
      <c r="E73" s="150">
        <f>E74+E75</f>
        <v>1764.7</v>
      </c>
      <c r="F73" s="151">
        <f>F74+F75</f>
        <v>0</v>
      </c>
      <c r="J73" s="6"/>
    </row>
    <row r="74" spans="1:10" ht="14.25" thickTop="1" thickBot="1">
      <c r="A74" s="141" t="s">
        <v>493</v>
      </c>
      <c r="B74" s="142" t="s">
        <v>494</v>
      </c>
      <c r="C74" s="148">
        <v>5882.35</v>
      </c>
      <c r="D74" s="148">
        <v>5000</v>
      </c>
      <c r="E74" s="148">
        <v>882.35</v>
      </c>
      <c r="F74" s="145">
        <v>0</v>
      </c>
    </row>
    <row r="75" spans="1:10" ht="14.25" thickTop="1" thickBot="1">
      <c r="A75" s="141" t="s">
        <v>495</v>
      </c>
      <c r="B75" s="142" t="s">
        <v>496</v>
      </c>
      <c r="C75" s="148">
        <v>5882.35</v>
      </c>
      <c r="D75" s="148">
        <v>5000</v>
      </c>
      <c r="E75" s="148">
        <v>882.35</v>
      </c>
      <c r="F75" s="145">
        <v>0</v>
      </c>
    </row>
    <row r="76" spans="1:10" s="4" customFormat="1" ht="14.25" thickTop="1" thickBot="1">
      <c r="A76" s="146" t="s">
        <v>497</v>
      </c>
      <c r="B76" s="138" t="s">
        <v>498</v>
      </c>
      <c r="C76" s="150">
        <f>C77+C78</f>
        <v>33529.4</v>
      </c>
      <c r="D76" s="150">
        <f>D77+D78</f>
        <v>28500</v>
      </c>
      <c r="E76" s="150">
        <f>E77+E78</f>
        <v>5029.3999999999996</v>
      </c>
      <c r="F76" s="151">
        <f>F77+F78</f>
        <v>0</v>
      </c>
      <c r="J76" s="6"/>
    </row>
    <row r="77" spans="1:10" ht="14.25" thickTop="1" thickBot="1">
      <c r="A77" s="141" t="s">
        <v>499</v>
      </c>
      <c r="B77" s="142" t="s">
        <v>494</v>
      </c>
      <c r="C77" s="148">
        <v>10000</v>
      </c>
      <c r="D77" s="148">
        <v>8500</v>
      </c>
      <c r="E77" s="148">
        <v>1500</v>
      </c>
      <c r="F77" s="145">
        <v>0</v>
      </c>
    </row>
    <row r="78" spans="1:10" ht="14.25" thickTop="1" thickBot="1">
      <c r="A78" s="141" t="s">
        <v>500</v>
      </c>
      <c r="B78" s="142" t="s">
        <v>496</v>
      </c>
      <c r="C78" s="148">
        <v>23529.4</v>
      </c>
      <c r="D78" s="148">
        <v>20000</v>
      </c>
      <c r="E78" s="148">
        <v>3529.4</v>
      </c>
      <c r="F78" s="145">
        <v>0</v>
      </c>
    </row>
    <row r="79" spans="1:10" s="4" customFormat="1" ht="14.25" thickTop="1" thickBot="1">
      <c r="A79" s="132" t="s">
        <v>69</v>
      </c>
      <c r="B79" s="149" t="s">
        <v>70</v>
      </c>
      <c r="C79" s="150">
        <f>C80+C83+C86+C89</f>
        <v>2273530.41</v>
      </c>
      <c r="D79" s="150">
        <f>D80+D83+D86+D89</f>
        <v>2157501</v>
      </c>
      <c r="E79" s="150">
        <f>E80+E83+E86+E89</f>
        <v>116029.41</v>
      </c>
      <c r="F79" s="151">
        <f>F80+F83+F86+F89</f>
        <v>0</v>
      </c>
      <c r="J79" s="6"/>
    </row>
    <row r="80" spans="1:10" s="4" customFormat="1" ht="14.25" thickTop="1" thickBot="1">
      <c r="A80" s="146" t="s">
        <v>501</v>
      </c>
      <c r="B80" s="138" t="s">
        <v>502</v>
      </c>
      <c r="C80" s="150">
        <f>C81+C82</f>
        <v>120000</v>
      </c>
      <c r="D80" s="150">
        <f>D81+D82</f>
        <v>102000</v>
      </c>
      <c r="E80" s="150">
        <f>E81+E82</f>
        <v>18000</v>
      </c>
      <c r="F80" s="151">
        <f>F81+F82</f>
        <v>0</v>
      </c>
      <c r="J80" s="6"/>
    </row>
    <row r="81" spans="1:10" ht="14.25" thickTop="1" thickBot="1">
      <c r="A81" s="141" t="s">
        <v>503</v>
      </c>
      <c r="B81" s="142" t="s">
        <v>494</v>
      </c>
      <c r="C81" s="148">
        <v>50000</v>
      </c>
      <c r="D81" s="148">
        <v>42500</v>
      </c>
      <c r="E81" s="148">
        <v>7500</v>
      </c>
      <c r="F81" s="145">
        <v>0</v>
      </c>
    </row>
    <row r="82" spans="1:10" ht="14.25" thickTop="1" thickBot="1">
      <c r="A82" s="141" t="s">
        <v>504</v>
      </c>
      <c r="B82" s="142" t="s">
        <v>496</v>
      </c>
      <c r="C82" s="148">
        <v>70000</v>
      </c>
      <c r="D82" s="148">
        <v>59500</v>
      </c>
      <c r="E82" s="148">
        <v>10500</v>
      </c>
      <c r="F82" s="145">
        <v>0</v>
      </c>
    </row>
    <row r="83" spans="1:10" s="4" customFormat="1" ht="14.25" thickTop="1" thickBot="1">
      <c r="A83" s="146" t="s">
        <v>505</v>
      </c>
      <c r="B83" s="138" t="s">
        <v>506</v>
      </c>
      <c r="C83" s="150">
        <f>C84+C85</f>
        <v>3529.41</v>
      </c>
      <c r="D83" s="150">
        <f>D84+D85</f>
        <v>3000</v>
      </c>
      <c r="E83" s="150">
        <f>E84+E85</f>
        <v>529.41</v>
      </c>
      <c r="F83" s="151">
        <f>F84+F85</f>
        <v>0</v>
      </c>
      <c r="J83" s="6"/>
    </row>
    <row r="84" spans="1:10" ht="14.25" thickTop="1" thickBot="1">
      <c r="A84" s="141" t="s">
        <v>507</v>
      </c>
      <c r="B84" s="142" t="s">
        <v>494</v>
      </c>
      <c r="C84" s="148">
        <v>1176.47</v>
      </c>
      <c r="D84" s="148">
        <v>1000</v>
      </c>
      <c r="E84" s="148">
        <v>176.47</v>
      </c>
      <c r="F84" s="145">
        <v>0</v>
      </c>
    </row>
    <row r="85" spans="1:10" ht="14.25" thickTop="1" thickBot="1">
      <c r="A85" s="141" t="s">
        <v>508</v>
      </c>
      <c r="B85" s="142" t="s">
        <v>496</v>
      </c>
      <c r="C85" s="148">
        <v>2352.94</v>
      </c>
      <c r="D85" s="148">
        <v>2000</v>
      </c>
      <c r="E85" s="148">
        <v>352.94</v>
      </c>
      <c r="F85" s="145">
        <v>0</v>
      </c>
    </row>
    <row r="86" spans="1:10" s="4" customFormat="1" ht="14.25" thickTop="1" thickBot="1">
      <c r="A86" s="146" t="s">
        <v>509</v>
      </c>
      <c r="B86" s="138" t="s">
        <v>510</v>
      </c>
      <c r="C86" s="150">
        <f>C87+C88</f>
        <v>650000</v>
      </c>
      <c r="D86" s="150">
        <f>D87+D88</f>
        <v>552500</v>
      </c>
      <c r="E86" s="150">
        <f>E87+E88</f>
        <v>97500</v>
      </c>
      <c r="F86" s="151">
        <f>F87+F88</f>
        <v>0</v>
      </c>
      <c r="J86" s="6"/>
    </row>
    <row r="87" spans="1:10" ht="14.25" thickTop="1" thickBot="1">
      <c r="A87" s="141" t="s">
        <v>511</v>
      </c>
      <c r="B87" s="142" t="s">
        <v>494</v>
      </c>
      <c r="C87" s="148">
        <v>300000</v>
      </c>
      <c r="D87" s="148">
        <v>255000</v>
      </c>
      <c r="E87" s="148">
        <v>45000</v>
      </c>
      <c r="F87" s="145">
        <v>0</v>
      </c>
    </row>
    <row r="88" spans="1:10" ht="14.25" thickTop="1" thickBot="1">
      <c r="A88" s="141" t="s">
        <v>512</v>
      </c>
      <c r="B88" s="142" t="s">
        <v>496</v>
      </c>
      <c r="C88" s="148">
        <v>350000</v>
      </c>
      <c r="D88" s="148">
        <v>297500</v>
      </c>
      <c r="E88" s="148">
        <v>52500</v>
      </c>
      <c r="F88" s="145">
        <v>0</v>
      </c>
    </row>
    <row r="89" spans="1:10" s="4" customFormat="1" ht="14.25" thickTop="1" thickBot="1">
      <c r="A89" s="132" t="s">
        <v>71</v>
      </c>
      <c r="B89" s="149" t="s">
        <v>321</v>
      </c>
      <c r="C89" s="150">
        <f>C92+C93</f>
        <v>1500001</v>
      </c>
      <c r="D89" s="150">
        <f>D92+D93</f>
        <v>1500001</v>
      </c>
      <c r="E89" s="150">
        <f>SUM(E90:E93)</f>
        <v>0</v>
      </c>
      <c r="F89" s="151">
        <f>SUM(F90:F93)</f>
        <v>0</v>
      </c>
      <c r="J89" s="6"/>
    </row>
    <row r="90" spans="1:10" ht="14.25" thickTop="1" thickBot="1">
      <c r="A90" s="152" t="s">
        <v>72</v>
      </c>
      <c r="B90" s="153" t="s">
        <v>281</v>
      </c>
      <c r="C90" s="148">
        <v>0</v>
      </c>
      <c r="D90" s="148">
        <v>0</v>
      </c>
      <c r="E90" s="148">
        <v>0</v>
      </c>
      <c r="F90" s="145">
        <v>0</v>
      </c>
    </row>
    <row r="91" spans="1:10" ht="14.25" thickTop="1" thickBot="1">
      <c r="A91" s="152" t="s">
        <v>73</v>
      </c>
      <c r="B91" s="153" t="s">
        <v>74</v>
      </c>
      <c r="C91" s="148">
        <v>0</v>
      </c>
      <c r="D91" s="148"/>
      <c r="E91" s="148">
        <v>0</v>
      </c>
      <c r="F91" s="145">
        <v>0</v>
      </c>
    </row>
    <row r="92" spans="1:10" ht="14.25" thickTop="1" thickBot="1">
      <c r="A92" s="152" t="s">
        <v>75</v>
      </c>
      <c r="B92" s="153" t="s">
        <v>320</v>
      </c>
      <c r="C92" s="148">
        <v>5001</v>
      </c>
      <c r="D92" s="148">
        <v>5001</v>
      </c>
      <c r="E92" s="148">
        <v>0</v>
      </c>
      <c r="F92" s="145">
        <v>0</v>
      </c>
    </row>
    <row r="93" spans="1:10" ht="14.25" thickTop="1" thickBot="1">
      <c r="A93" s="152" t="s">
        <v>76</v>
      </c>
      <c r="B93" s="153" t="s">
        <v>319</v>
      </c>
      <c r="C93" s="148">
        <v>1495000</v>
      </c>
      <c r="D93" s="148">
        <v>1495000</v>
      </c>
      <c r="E93" s="148">
        <v>0</v>
      </c>
      <c r="F93" s="145">
        <v>0</v>
      </c>
    </row>
    <row r="94" spans="1:10" s="4" customFormat="1" ht="14.25" thickTop="1" thickBot="1">
      <c r="A94" s="154" t="s">
        <v>77</v>
      </c>
      <c r="B94" s="155" t="s">
        <v>230</v>
      </c>
      <c r="C94" s="134">
        <f>SUM(C95:C98)</f>
        <v>2669597.16</v>
      </c>
      <c r="D94" s="134">
        <f>SUM(D95:D98)</f>
        <v>2669598</v>
      </c>
      <c r="E94" s="134">
        <f>SUM(E95:E98)</f>
        <v>0</v>
      </c>
      <c r="F94" s="135">
        <f>SUM(F95:F98)</f>
        <v>0</v>
      </c>
      <c r="J94" s="6"/>
    </row>
    <row r="95" spans="1:10" s="16" customFormat="1" ht="13.5" thickTop="1" thickBot="1">
      <c r="A95" s="152" t="s">
        <v>78</v>
      </c>
      <c r="B95" s="153" t="s">
        <v>567</v>
      </c>
      <c r="C95" s="148">
        <v>2669597.16</v>
      </c>
      <c r="D95" s="148">
        <v>2669598</v>
      </c>
      <c r="E95" s="148">
        <v>0</v>
      </c>
      <c r="F95" s="145">
        <v>0</v>
      </c>
      <c r="J95" s="219"/>
    </row>
    <row r="96" spans="1:10" s="16" customFormat="1" ht="13.5" thickTop="1" thickBot="1">
      <c r="A96" s="152" t="s">
        <v>513</v>
      </c>
      <c r="B96" s="153" t="s">
        <v>514</v>
      </c>
      <c r="C96" s="148">
        <v>0</v>
      </c>
      <c r="D96" s="148">
        <v>0</v>
      </c>
      <c r="E96" s="148">
        <v>0</v>
      </c>
      <c r="F96" s="145">
        <v>0</v>
      </c>
      <c r="J96" s="219"/>
    </row>
    <row r="97" spans="1:10" s="16" customFormat="1" ht="13.5" thickTop="1" thickBot="1">
      <c r="A97" s="152" t="s">
        <v>515</v>
      </c>
      <c r="B97" s="153" t="s">
        <v>516</v>
      </c>
      <c r="C97" s="148">
        <v>0</v>
      </c>
      <c r="D97" s="148">
        <v>0</v>
      </c>
      <c r="E97" s="148">
        <v>0</v>
      </c>
      <c r="F97" s="145">
        <v>0</v>
      </c>
      <c r="J97" s="219"/>
    </row>
    <row r="98" spans="1:10" s="16" customFormat="1" ht="13.5" thickTop="1" thickBot="1">
      <c r="A98" s="152" t="s">
        <v>517</v>
      </c>
      <c r="B98" s="153" t="s">
        <v>518</v>
      </c>
      <c r="C98" s="148">
        <v>0</v>
      </c>
      <c r="D98" s="148">
        <v>0</v>
      </c>
      <c r="E98" s="148">
        <v>0</v>
      </c>
      <c r="F98" s="145">
        <v>0</v>
      </c>
      <c r="J98" s="219"/>
    </row>
    <row r="99" spans="1:10" s="4" customFormat="1" ht="14.25" thickTop="1" thickBot="1">
      <c r="A99" s="154" t="s">
        <v>79</v>
      </c>
      <c r="B99" s="155" t="s">
        <v>80</v>
      </c>
      <c r="C99" s="134">
        <f>+C100+C107+C104</f>
        <v>866470.59000000008</v>
      </c>
      <c r="D99" s="134">
        <f>+D100+D107+D104</f>
        <v>738000</v>
      </c>
      <c r="E99" s="134">
        <f>E100+E104</f>
        <v>128470.59</v>
      </c>
      <c r="F99" s="135">
        <f>+F100+F107</f>
        <v>0</v>
      </c>
      <c r="J99" s="6"/>
    </row>
    <row r="100" spans="1:10" s="4" customFormat="1" ht="14.25" thickTop="1" thickBot="1">
      <c r="A100" s="154" t="s">
        <v>81</v>
      </c>
      <c r="B100" s="155" t="s">
        <v>82</v>
      </c>
      <c r="C100" s="134">
        <f>SUM(C101:C103)</f>
        <v>396470.59</v>
      </c>
      <c r="D100" s="134">
        <f>SUM(D101:D103)</f>
        <v>337000</v>
      </c>
      <c r="E100" s="134">
        <f>SUM(E101:E103)</f>
        <v>59470.59</v>
      </c>
      <c r="F100" s="135">
        <f>SUM(F101:F102)</f>
        <v>0</v>
      </c>
      <c r="J100" s="6"/>
    </row>
    <row r="101" spans="1:10" s="16" customFormat="1" ht="13.5" thickTop="1" thickBot="1">
      <c r="A101" s="152" t="s">
        <v>519</v>
      </c>
      <c r="B101" s="153" t="s">
        <v>520</v>
      </c>
      <c r="C101" s="148">
        <v>220000</v>
      </c>
      <c r="D101" s="148">
        <v>187000</v>
      </c>
      <c r="E101" s="148">
        <v>33000</v>
      </c>
      <c r="F101" s="145">
        <v>0</v>
      </c>
      <c r="J101" s="219"/>
    </row>
    <row r="102" spans="1:10" s="16" customFormat="1" ht="13.5" thickTop="1" thickBot="1">
      <c r="A102" s="152" t="s">
        <v>83</v>
      </c>
      <c r="B102" s="153" t="s">
        <v>521</v>
      </c>
      <c r="C102" s="148">
        <v>58823.53</v>
      </c>
      <c r="D102" s="148">
        <v>50000</v>
      </c>
      <c r="E102" s="148">
        <v>8823.5300000000007</v>
      </c>
      <c r="F102" s="145">
        <v>0</v>
      </c>
      <c r="J102" s="219"/>
    </row>
    <row r="103" spans="1:10" s="16" customFormat="1" ht="14.25" thickTop="1" thickBot="1">
      <c r="A103" s="152" t="s">
        <v>935</v>
      </c>
      <c r="B103" s="153" t="s">
        <v>936</v>
      </c>
      <c r="C103" s="156">
        <v>117647.06</v>
      </c>
      <c r="D103" s="156">
        <v>100000</v>
      </c>
      <c r="E103" s="148">
        <v>17647.060000000001</v>
      </c>
      <c r="F103" s="157"/>
      <c r="J103" s="219"/>
    </row>
    <row r="104" spans="1:10" s="4" customFormat="1" ht="14.25" thickTop="1" thickBot="1">
      <c r="A104" s="146" t="s">
        <v>522</v>
      </c>
      <c r="B104" s="138" t="s">
        <v>523</v>
      </c>
      <c r="C104" s="134">
        <f>SUM(C105:C106)</f>
        <v>460000</v>
      </c>
      <c r="D104" s="134">
        <f>SUM(D105:D106)</f>
        <v>391000</v>
      </c>
      <c r="E104" s="134">
        <f>SUM(E105:E106)</f>
        <v>69000</v>
      </c>
      <c r="F104" s="135">
        <f>SUM(F105:F106)</f>
        <v>0</v>
      </c>
      <c r="J104" s="6"/>
    </row>
    <row r="105" spans="1:10" s="16" customFormat="1" ht="13.5" thickTop="1" thickBot="1">
      <c r="A105" s="141" t="s">
        <v>524</v>
      </c>
      <c r="B105" s="142" t="s">
        <v>494</v>
      </c>
      <c r="C105" s="148">
        <v>100000</v>
      </c>
      <c r="D105" s="148">
        <v>85000</v>
      </c>
      <c r="E105" s="148">
        <v>15000</v>
      </c>
      <c r="F105" s="145">
        <v>0</v>
      </c>
      <c r="J105" s="219"/>
    </row>
    <row r="106" spans="1:10" s="16" customFormat="1" ht="13.5" thickTop="1" thickBot="1">
      <c r="A106" s="141" t="s">
        <v>525</v>
      </c>
      <c r="B106" s="142" t="s">
        <v>496</v>
      </c>
      <c r="C106" s="148">
        <v>360000</v>
      </c>
      <c r="D106" s="148">
        <v>306000</v>
      </c>
      <c r="E106" s="148">
        <v>54000</v>
      </c>
      <c r="F106" s="145">
        <v>0</v>
      </c>
      <c r="J106" s="219"/>
    </row>
    <row r="107" spans="1:10" s="4" customFormat="1" ht="14.25" thickTop="1" thickBot="1">
      <c r="A107" s="154" t="s">
        <v>84</v>
      </c>
      <c r="B107" s="155" t="s">
        <v>85</v>
      </c>
      <c r="C107" s="134">
        <f>SUM(C108:C109)</f>
        <v>10000</v>
      </c>
      <c r="D107" s="134">
        <f>SUM(D108:D109)</f>
        <v>10000</v>
      </c>
      <c r="E107" s="134">
        <f>SUM(E108:E109)</f>
        <v>0</v>
      </c>
      <c r="F107" s="135">
        <f>SUM(F108:F109)</f>
        <v>0</v>
      </c>
      <c r="J107" s="6"/>
    </row>
    <row r="108" spans="1:10" s="16" customFormat="1" ht="13.5" thickTop="1" thickBot="1">
      <c r="A108" s="152" t="s">
        <v>86</v>
      </c>
      <c r="B108" s="153" t="s">
        <v>87</v>
      </c>
      <c r="C108" s="148">
        <v>5000</v>
      </c>
      <c r="D108" s="148">
        <v>5000</v>
      </c>
      <c r="E108" s="148">
        <v>0</v>
      </c>
      <c r="F108" s="145">
        <v>0</v>
      </c>
      <c r="J108" s="219"/>
    </row>
    <row r="109" spans="1:10" s="16" customFormat="1" ht="13.5" thickTop="1" thickBot="1">
      <c r="A109" s="152" t="s">
        <v>88</v>
      </c>
      <c r="B109" s="153" t="s">
        <v>89</v>
      </c>
      <c r="C109" s="148">
        <v>5000</v>
      </c>
      <c r="D109" s="148">
        <v>5000</v>
      </c>
      <c r="E109" s="148">
        <v>0</v>
      </c>
      <c r="F109" s="145">
        <v>0</v>
      </c>
      <c r="J109" s="219"/>
    </row>
    <row r="110" spans="1:10" ht="14.25" thickTop="1" thickBot="1">
      <c r="A110" s="154" t="s">
        <v>923</v>
      </c>
      <c r="B110" s="155" t="s">
        <v>938</v>
      </c>
      <c r="C110" s="134">
        <f>C111</f>
        <v>1431.44</v>
      </c>
      <c r="D110" s="134">
        <f>D111</f>
        <v>1431</v>
      </c>
      <c r="E110" s="134">
        <f>E111</f>
        <v>0</v>
      </c>
      <c r="F110" s="135">
        <f>F111</f>
        <v>0</v>
      </c>
    </row>
    <row r="111" spans="1:10" s="16" customFormat="1" ht="13.5" thickTop="1" thickBot="1">
      <c r="A111" s="158" t="s">
        <v>925</v>
      </c>
      <c r="B111" s="159" t="s">
        <v>939</v>
      </c>
      <c r="C111" s="160">
        <v>1431.44</v>
      </c>
      <c r="D111" s="160">
        <v>1431</v>
      </c>
      <c r="E111" s="160">
        <v>0</v>
      </c>
      <c r="F111" s="161">
        <v>0</v>
      </c>
      <c r="J111" s="219"/>
    </row>
    <row r="112" spans="1:10" ht="13.5" thickTop="1">
      <c r="A112" s="223" t="s">
        <v>962</v>
      </c>
      <c r="B112" s="224"/>
      <c r="C112" s="225"/>
      <c r="D112" s="226"/>
      <c r="E112" s="227"/>
      <c r="F112" s="228"/>
    </row>
    <row r="113" spans="1:6">
      <c r="A113" s="231" t="s">
        <v>965</v>
      </c>
      <c r="B113" s="231"/>
      <c r="C113" s="231"/>
      <c r="D113" s="231"/>
      <c r="E113" s="231"/>
      <c r="F113" s="231"/>
    </row>
    <row r="114" spans="1:6" ht="15.75" customHeight="1">
      <c r="B114" s="3"/>
    </row>
    <row r="115" spans="1:6">
      <c r="A115" s="229" t="s">
        <v>941</v>
      </c>
      <c r="B115" s="229"/>
      <c r="C115" s="229" t="s">
        <v>942</v>
      </c>
      <c r="D115" s="229"/>
      <c r="E115" s="229"/>
      <c r="F115" s="229"/>
    </row>
    <row r="116" spans="1:6">
      <c r="A116" s="231" t="s">
        <v>413</v>
      </c>
      <c r="B116" s="231"/>
      <c r="C116" s="230" t="s">
        <v>805</v>
      </c>
      <c r="D116" s="230"/>
      <c r="E116" s="230"/>
      <c r="F116" s="230"/>
    </row>
    <row r="117" spans="1:6" ht="13.5" customHeight="1">
      <c r="B117" s="3"/>
    </row>
    <row r="118" spans="1:6">
      <c r="A118" s="229" t="s">
        <v>964</v>
      </c>
      <c r="B118" s="229"/>
      <c r="C118" s="229"/>
      <c r="D118" s="229"/>
      <c r="E118" s="229"/>
      <c r="F118" s="229"/>
    </row>
    <row r="119" spans="1:6">
      <c r="A119" s="230" t="s">
        <v>963</v>
      </c>
      <c r="B119" s="230"/>
      <c r="C119" s="230"/>
      <c r="D119" s="230"/>
      <c r="E119" s="230"/>
      <c r="F119" s="230"/>
    </row>
  </sheetData>
  <sheetProtection selectLockedCells="1" selectUnlockedCells="1"/>
  <mergeCells count="11">
    <mergeCell ref="A1:F1"/>
    <mergeCell ref="A2:F2"/>
    <mergeCell ref="A3:F3"/>
    <mergeCell ref="A4:F4"/>
    <mergeCell ref="A119:F119"/>
    <mergeCell ref="A113:F113"/>
    <mergeCell ref="A115:B115"/>
    <mergeCell ref="C115:F115"/>
    <mergeCell ref="A116:B116"/>
    <mergeCell ref="C116:F116"/>
    <mergeCell ref="A118:F118"/>
  </mergeCells>
  <phoneticPr fontId="19" type="noConversion"/>
  <printOptions horizontalCentered="1"/>
  <pageMargins left="0.23622047244094491" right="0.23622047244094491" top="0" bottom="0" header="0.31496062992125984" footer="0.31496062992125984"/>
  <pageSetup paperSize="9" scale="66" firstPageNumber="0" fitToHeight="0" orientation="portrait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3"/>
  <sheetViews>
    <sheetView showGridLines="0" tabSelected="1" workbookViewId="0">
      <selection activeCell="A3" sqref="A3:G3"/>
    </sheetView>
  </sheetViews>
  <sheetFormatPr defaultColWidth="9.140625" defaultRowHeight="12.75"/>
  <cols>
    <col min="1" max="1" width="19.5703125" style="16" customWidth="1"/>
    <col min="2" max="2" width="59.28515625" style="1" customWidth="1"/>
    <col min="3" max="4" width="14.7109375" style="1" customWidth="1"/>
    <col min="5" max="5" width="11.5703125" style="17" customWidth="1"/>
    <col min="6" max="6" width="14.7109375" style="10" customWidth="1"/>
    <col min="7" max="7" width="9.7109375" style="15" customWidth="1"/>
    <col min="8" max="8" width="14.5703125" style="1" customWidth="1"/>
    <col min="9" max="9" width="14" style="1" customWidth="1"/>
    <col min="10" max="10" width="14" style="8" bestFit="1" customWidth="1"/>
    <col min="11" max="11" width="9.140625" style="1"/>
    <col min="12" max="12" width="9.7109375" style="1" bestFit="1" customWidth="1"/>
    <col min="13" max="16384" width="9.140625" style="1"/>
  </cols>
  <sheetData>
    <row r="1" spans="1:12" ht="18" customHeight="1">
      <c r="A1" s="232" t="s">
        <v>937</v>
      </c>
      <c r="B1" s="232"/>
      <c r="C1" s="232"/>
      <c r="D1" s="232"/>
      <c r="E1" s="232"/>
      <c r="F1" s="232"/>
      <c r="G1" s="232"/>
    </row>
    <row r="2" spans="1:12" ht="16.5" customHeight="1">
      <c r="A2" s="233" t="s">
        <v>956</v>
      </c>
      <c r="B2" s="233"/>
      <c r="C2" s="233"/>
      <c r="D2" s="233"/>
      <c r="E2" s="233"/>
      <c r="F2" s="233"/>
      <c r="G2" s="233"/>
    </row>
    <row r="3" spans="1:12" ht="16.5" customHeight="1">
      <c r="A3" s="234" t="s">
        <v>832</v>
      </c>
      <c r="B3" s="234"/>
      <c r="C3" s="234"/>
      <c r="D3" s="234"/>
      <c r="E3" s="234"/>
      <c r="F3" s="234"/>
      <c r="G3" s="234"/>
    </row>
    <row r="4" spans="1:12" ht="15.75" customHeight="1">
      <c r="A4" s="234" t="s">
        <v>929</v>
      </c>
      <c r="B4" s="234"/>
      <c r="C4" s="234"/>
      <c r="D4" s="234"/>
      <c r="E4" s="234"/>
      <c r="F4" s="234"/>
      <c r="G4" s="234"/>
      <c r="I4" s="7"/>
    </row>
    <row r="5" spans="1:12" s="16" customFormat="1" ht="48">
      <c r="A5" s="93" t="s">
        <v>888</v>
      </c>
      <c r="B5" s="93" t="s">
        <v>890</v>
      </c>
      <c r="C5" s="168" t="s">
        <v>919</v>
      </c>
      <c r="D5" s="168" t="s">
        <v>917</v>
      </c>
      <c r="E5" s="169" t="s">
        <v>894</v>
      </c>
      <c r="F5" s="95" t="s">
        <v>930</v>
      </c>
      <c r="G5" s="170" t="s">
        <v>895</v>
      </c>
      <c r="H5" s="170" t="s">
        <v>896</v>
      </c>
      <c r="J5" s="219"/>
    </row>
    <row r="6" spans="1:12" s="4" customFormat="1" ht="24" customHeight="1">
      <c r="A6" s="171" t="s">
        <v>0</v>
      </c>
      <c r="B6" s="101" t="s">
        <v>1</v>
      </c>
      <c r="C6" s="172">
        <f>C7+C141</f>
        <v>17124995</v>
      </c>
      <c r="D6" s="173">
        <f>D7+D141+D172</f>
        <v>13825437.040000001</v>
      </c>
      <c r="E6" s="174">
        <f t="shared" ref="E6:E67" si="0">+D6/C6</f>
        <v>0.80732502637227055</v>
      </c>
      <c r="F6" s="175">
        <f>F7+F141</f>
        <v>20150843</v>
      </c>
      <c r="G6" s="176">
        <f t="shared" ref="G6:G137" si="1">F6/$F$6</f>
        <v>1</v>
      </c>
      <c r="H6" s="176">
        <f>#REF!/#REF!-1</f>
        <v>0.17672717568676677</v>
      </c>
      <c r="I6" s="6"/>
      <c r="J6" s="6"/>
    </row>
    <row r="7" spans="1:12" s="12" customFormat="1" ht="21.75" customHeight="1">
      <c r="A7" s="100" t="s">
        <v>2</v>
      </c>
      <c r="B7" s="101" t="s">
        <v>564</v>
      </c>
      <c r="C7" s="172">
        <f>C8+C13+C40+C68+C71+C97+C122+C127+C138</f>
        <v>15818021</v>
      </c>
      <c r="D7" s="172">
        <f>D8+D13+D40+D68+D71+D97+D122+D127+D138</f>
        <v>13329652.640000001</v>
      </c>
      <c r="E7" s="174">
        <f t="shared" si="0"/>
        <v>0.84268775721058919</v>
      </c>
      <c r="F7" s="177">
        <f>F8+F13+F40+F68+F71+F97+F122+F127+F138</f>
        <v>19750843</v>
      </c>
      <c r="G7" s="176">
        <f t="shared" si="1"/>
        <v>0.98014971383579341</v>
      </c>
      <c r="H7" s="176">
        <f>#REF!/#REF!-1</f>
        <v>0.24866739018743256</v>
      </c>
      <c r="I7" s="11"/>
      <c r="J7" s="11"/>
      <c r="L7" s="11"/>
    </row>
    <row r="8" spans="1:12" s="12" customFormat="1" ht="12" customHeight="1">
      <c r="A8" s="100" t="s">
        <v>418</v>
      </c>
      <c r="B8" s="101" t="s">
        <v>419</v>
      </c>
      <c r="C8" s="172">
        <f>C9</f>
        <v>4854341</v>
      </c>
      <c r="D8" s="172">
        <f>D9</f>
        <v>3581004.54</v>
      </c>
      <c r="E8" s="174">
        <f>+D8/C8</f>
        <v>0.73769117991504929</v>
      </c>
      <c r="F8" s="208">
        <f>F9</f>
        <v>5139723</v>
      </c>
      <c r="G8" s="176">
        <f>F8/$F$6</f>
        <v>0.25506243088688646</v>
      </c>
      <c r="H8" s="176">
        <f>#REF!/#REF!-1</f>
        <v>5.8789030272080156E-2</v>
      </c>
      <c r="I8" s="11"/>
      <c r="J8" s="11"/>
      <c r="L8" s="11"/>
    </row>
    <row r="9" spans="1:12" s="12" customFormat="1" ht="12" customHeight="1">
      <c r="A9" s="100" t="s">
        <v>421</v>
      </c>
      <c r="B9" s="117" t="s">
        <v>833</v>
      </c>
      <c r="C9" s="178">
        <f>C10</f>
        <v>4854341</v>
      </c>
      <c r="D9" s="178">
        <f>D10</f>
        <v>3581004.54</v>
      </c>
      <c r="E9" s="179">
        <f t="shared" ref="E9:E30" si="2">+D9/C9</f>
        <v>0.73769117991504929</v>
      </c>
      <c r="F9" s="209">
        <f>F10</f>
        <v>5139723</v>
      </c>
      <c r="G9" s="180">
        <f t="shared" ref="G9:G30" si="3">F9/$F$6</f>
        <v>0.25506243088688646</v>
      </c>
      <c r="H9" s="176">
        <f>#REF!/#REF!-1</f>
        <v>5.8789030272080156E-2</v>
      </c>
      <c r="I9" s="11"/>
      <c r="J9" s="11"/>
      <c r="L9" s="11"/>
    </row>
    <row r="10" spans="1:12" s="12" customFormat="1" ht="12" customHeight="1">
      <c r="A10" s="100" t="s">
        <v>431</v>
      </c>
      <c r="B10" s="117" t="s">
        <v>422</v>
      </c>
      <c r="C10" s="178">
        <f>C11+C12</f>
        <v>4854341</v>
      </c>
      <c r="D10" s="178">
        <f>D11+D12</f>
        <v>3581004.54</v>
      </c>
      <c r="E10" s="179">
        <f t="shared" si="2"/>
        <v>0.73769117991504929</v>
      </c>
      <c r="F10" s="209">
        <f>F11+F12</f>
        <v>5139723</v>
      </c>
      <c r="G10" s="180">
        <f t="shared" si="3"/>
        <v>0.25506243088688646</v>
      </c>
      <c r="H10" s="176">
        <f>#REF!/#REF!-1</f>
        <v>5.8789030272080156E-2</v>
      </c>
      <c r="I10" s="11"/>
      <c r="J10" s="11"/>
      <c r="L10" s="11"/>
    </row>
    <row r="11" spans="1:12" s="62" customFormat="1" ht="12" customHeight="1">
      <c r="A11" s="118" t="s">
        <v>425</v>
      </c>
      <c r="B11" s="119" t="s">
        <v>836</v>
      </c>
      <c r="C11" s="181">
        <v>4846128</v>
      </c>
      <c r="D11" s="181">
        <v>3581004.54</v>
      </c>
      <c r="E11" s="182">
        <f t="shared" si="2"/>
        <v>0.73894138578262891</v>
      </c>
      <c r="F11" s="210">
        <f>#REF!</f>
        <v>5135489</v>
      </c>
      <c r="G11" s="184">
        <f t="shared" si="3"/>
        <v>0.25485231560783833</v>
      </c>
      <c r="H11" s="176">
        <f>#REF!/#REF!-1</f>
        <v>5.9709731150312084E-2</v>
      </c>
      <c r="I11" s="61"/>
      <c r="J11" s="61"/>
      <c r="L11" s="61"/>
    </row>
    <row r="12" spans="1:12" s="62" customFormat="1" ht="12" customHeight="1">
      <c r="A12" s="118" t="s">
        <v>426</v>
      </c>
      <c r="B12" s="119" t="s">
        <v>423</v>
      </c>
      <c r="C12" s="181">
        <v>8213</v>
      </c>
      <c r="D12" s="185">
        <v>0</v>
      </c>
      <c r="E12" s="182">
        <f t="shared" si="2"/>
        <v>0</v>
      </c>
      <c r="F12" s="210">
        <v>4234</v>
      </c>
      <c r="G12" s="184">
        <f t="shared" si="3"/>
        <v>2.1011527904812717E-4</v>
      </c>
      <c r="H12" s="176">
        <f>#REF!/#REF!-1</f>
        <v>-0.48447583099963476</v>
      </c>
      <c r="I12" s="61"/>
      <c r="J12" s="61"/>
      <c r="L12" s="61"/>
    </row>
    <row r="13" spans="1:12" s="12" customFormat="1" ht="12" customHeight="1">
      <c r="A13" s="115" t="s">
        <v>420</v>
      </c>
      <c r="B13" s="116" t="s">
        <v>566</v>
      </c>
      <c r="C13" s="172">
        <f>C14+C21</f>
        <v>7876287</v>
      </c>
      <c r="D13" s="172">
        <f>D14+D21</f>
        <v>7370349.4900000002</v>
      </c>
      <c r="E13" s="174">
        <f t="shared" si="2"/>
        <v>0.9357644649058624</v>
      </c>
      <c r="F13" s="208">
        <f>F14+F21</f>
        <v>8499824</v>
      </c>
      <c r="G13" s="176">
        <f t="shared" si="3"/>
        <v>0.42180984686347861</v>
      </c>
      <c r="H13" s="176">
        <f>#REF!/#REF!-1</f>
        <v>7.9166363541602891E-2</v>
      </c>
      <c r="I13" s="11"/>
      <c r="J13" s="11"/>
      <c r="L13" s="11"/>
    </row>
    <row r="14" spans="1:12" s="12" customFormat="1" ht="12" customHeight="1">
      <c r="A14" s="115" t="s">
        <v>427</v>
      </c>
      <c r="B14" s="117" t="s">
        <v>837</v>
      </c>
      <c r="C14" s="178">
        <f>C15+C18</f>
        <v>3588066</v>
      </c>
      <c r="D14" s="178">
        <f>D15+D18</f>
        <v>3278367.04</v>
      </c>
      <c r="E14" s="179">
        <f t="shared" si="2"/>
        <v>0.91368638146566983</v>
      </c>
      <c r="F14" s="209">
        <f>F15+F18</f>
        <v>3808187</v>
      </c>
      <c r="G14" s="180">
        <f t="shared" si="3"/>
        <v>0.18898400429202888</v>
      </c>
      <c r="H14" s="176">
        <f>#REF!/#REF!-1</f>
        <v>6.1348091144365791E-2</v>
      </c>
      <c r="I14" s="11"/>
      <c r="J14" s="11"/>
      <c r="L14" s="11"/>
    </row>
    <row r="15" spans="1:12" s="12" customFormat="1" ht="12" customHeight="1">
      <c r="A15" s="115" t="s">
        <v>428</v>
      </c>
      <c r="B15" s="117" t="s">
        <v>424</v>
      </c>
      <c r="C15" s="178">
        <f>C16+C17</f>
        <v>3272402</v>
      </c>
      <c r="D15" s="178">
        <f>D16+D17</f>
        <v>3050717.58</v>
      </c>
      <c r="E15" s="179">
        <f t="shared" si="2"/>
        <v>0.93225636092387187</v>
      </c>
      <c r="F15" s="209">
        <f>F16+F17</f>
        <v>3470804</v>
      </c>
      <c r="G15" s="180">
        <f t="shared" si="3"/>
        <v>0.17224113154968257</v>
      </c>
      <c r="H15" s="176">
        <f>#REF!/#REF!-1</f>
        <v>6.0628859168280647E-2</v>
      </c>
      <c r="I15" s="11"/>
      <c r="J15" s="11"/>
      <c r="L15" s="11"/>
    </row>
    <row r="16" spans="1:12" s="62" customFormat="1" ht="12" customHeight="1">
      <c r="A16" s="118" t="s">
        <v>429</v>
      </c>
      <c r="B16" s="119" t="s">
        <v>456</v>
      </c>
      <c r="C16" s="181">
        <v>3267064</v>
      </c>
      <c r="D16" s="181">
        <v>3048678.65</v>
      </c>
      <c r="E16" s="182">
        <f t="shared" si="2"/>
        <v>0.93315547231397977</v>
      </c>
      <c r="F16" s="210">
        <f>#REF!</f>
        <v>3463922</v>
      </c>
      <c r="G16" s="184">
        <f t="shared" si="3"/>
        <v>0.17189960737622739</v>
      </c>
      <c r="H16" s="176">
        <f>#REF!/#REF!-1</f>
        <v>6.0255324046299741E-2</v>
      </c>
      <c r="I16" s="61"/>
      <c r="J16" s="61"/>
      <c r="L16" s="61"/>
    </row>
    <row r="17" spans="1:12" s="62" customFormat="1" ht="12" customHeight="1">
      <c r="A17" s="118" t="s">
        <v>430</v>
      </c>
      <c r="B17" s="119" t="s">
        <v>457</v>
      </c>
      <c r="C17" s="181">
        <v>5338</v>
      </c>
      <c r="D17" s="181">
        <v>2038.93</v>
      </c>
      <c r="E17" s="182">
        <f t="shared" si="2"/>
        <v>0.38196515548894716</v>
      </c>
      <c r="F17" s="210">
        <v>6882</v>
      </c>
      <c r="G17" s="184">
        <f t="shared" si="3"/>
        <v>3.4152417345517503E-4</v>
      </c>
      <c r="H17" s="176">
        <f>#REF!/#REF!-1</f>
        <v>0.28924690895466476</v>
      </c>
      <c r="I17" s="61"/>
      <c r="J17" s="61"/>
      <c r="L17" s="61"/>
    </row>
    <row r="18" spans="1:12" s="12" customFormat="1" ht="12" customHeight="1">
      <c r="A18" s="115" t="s">
        <v>432</v>
      </c>
      <c r="B18" s="117" t="s">
        <v>433</v>
      </c>
      <c r="C18" s="178">
        <f>C19+C20</f>
        <v>315664</v>
      </c>
      <c r="D18" s="178">
        <f>D19+D20</f>
        <v>227649.46</v>
      </c>
      <c r="E18" s="179">
        <f t="shared" si="2"/>
        <v>0.72117650413097467</v>
      </c>
      <c r="F18" s="209">
        <f>F19+F20</f>
        <v>337383</v>
      </c>
      <c r="G18" s="180">
        <f t="shared" si="3"/>
        <v>1.6742872742346312E-2</v>
      </c>
      <c r="H18" s="176">
        <f>#REF!/#REF!-1</f>
        <v>6.8804171524152302E-2</v>
      </c>
      <c r="I18" s="11"/>
      <c r="J18" s="11"/>
      <c r="L18" s="11"/>
    </row>
    <row r="19" spans="1:12" s="62" customFormat="1" ht="12" customHeight="1">
      <c r="A19" s="118" t="s">
        <v>434</v>
      </c>
      <c r="B19" s="119" t="s">
        <v>456</v>
      </c>
      <c r="C19" s="181">
        <v>301684</v>
      </c>
      <c r="D19" s="181">
        <v>225800.68</v>
      </c>
      <c r="E19" s="182">
        <f t="shared" si="2"/>
        <v>0.74846753556701717</v>
      </c>
      <c r="F19" s="210">
        <v>330977</v>
      </c>
      <c r="G19" s="184">
        <f t="shared" si="3"/>
        <v>1.6424970409426545E-2</v>
      </c>
      <c r="H19" s="176">
        <f>#REF!/#REF!-1</f>
        <v>9.709828827514877E-2</v>
      </c>
      <c r="I19" s="61"/>
      <c r="J19" s="61"/>
      <c r="L19" s="61"/>
    </row>
    <row r="20" spans="1:12" s="62" customFormat="1" ht="12" customHeight="1">
      <c r="A20" s="118" t="s">
        <v>435</v>
      </c>
      <c r="B20" s="119" t="s">
        <v>457</v>
      </c>
      <c r="C20" s="181">
        <v>13980</v>
      </c>
      <c r="D20" s="181">
        <v>1848.78</v>
      </c>
      <c r="E20" s="182">
        <f t="shared" si="2"/>
        <v>0.13224463519313304</v>
      </c>
      <c r="F20" s="210">
        <v>6406</v>
      </c>
      <c r="G20" s="184">
        <f t="shared" si="3"/>
        <v>3.1790233291976918E-4</v>
      </c>
      <c r="H20" s="176">
        <f>#REF!/#REF!-1</f>
        <v>-0.54177396280400569</v>
      </c>
      <c r="I20" s="61"/>
      <c r="J20" s="61"/>
      <c r="L20" s="61"/>
    </row>
    <row r="21" spans="1:12" s="12" customFormat="1" ht="12" customHeight="1">
      <c r="A21" s="115" t="s">
        <v>436</v>
      </c>
      <c r="B21" s="117" t="s">
        <v>437</v>
      </c>
      <c r="C21" s="178">
        <f>C22+C31</f>
        <v>4288221</v>
      </c>
      <c r="D21" s="178">
        <f>D22+D31</f>
        <v>4091982.45</v>
      </c>
      <c r="E21" s="179">
        <f t="shared" ref="E21:E27" si="4">+D21/C21</f>
        <v>0.95423777132755061</v>
      </c>
      <c r="F21" s="209">
        <f>F22+F31</f>
        <v>4691637</v>
      </c>
      <c r="G21" s="180">
        <f t="shared" ref="G21:G27" si="5">F21/$F$6</f>
        <v>0.23282584257144975</v>
      </c>
      <c r="H21" s="176">
        <f>#REF!/#REF!-1</f>
        <v>9.4075375312979492E-2</v>
      </c>
      <c r="I21" s="11"/>
      <c r="J21" s="11"/>
      <c r="L21" s="11"/>
    </row>
    <row r="22" spans="1:12" s="12" customFormat="1" ht="12" customHeight="1">
      <c r="A22" s="115" t="s">
        <v>438</v>
      </c>
      <c r="B22" s="117" t="s">
        <v>439</v>
      </c>
      <c r="C22" s="178">
        <f>SUM(C23:C30)</f>
        <v>3865093</v>
      </c>
      <c r="D22" s="178">
        <f>SUM(D23:D30)</f>
        <v>3678538.98</v>
      </c>
      <c r="E22" s="179">
        <f t="shared" si="4"/>
        <v>0.95173362710806697</v>
      </c>
      <c r="F22" s="209">
        <f>SUM(F23:F30)</f>
        <v>4095337</v>
      </c>
      <c r="G22" s="180">
        <f t="shared" si="5"/>
        <v>0.20323402847215871</v>
      </c>
      <c r="H22" s="176">
        <f>#REF!/#REF!-1</f>
        <v>5.9570106075067297E-2</v>
      </c>
      <c r="I22" s="11"/>
      <c r="J22" s="11"/>
      <c r="L22" s="11"/>
    </row>
    <row r="23" spans="1:12" s="62" customFormat="1" ht="12" customHeight="1">
      <c r="A23" s="118" t="s">
        <v>440</v>
      </c>
      <c r="B23" s="119" t="s">
        <v>441</v>
      </c>
      <c r="C23" s="181">
        <v>423618</v>
      </c>
      <c r="D23" s="181">
        <v>417100.21</v>
      </c>
      <c r="E23" s="182">
        <f t="shared" si="4"/>
        <v>0.98461399185114895</v>
      </c>
      <c r="F23" s="210">
        <v>437910</v>
      </c>
      <c r="G23" s="184">
        <f t="shared" si="5"/>
        <v>2.1731597035419312E-2</v>
      </c>
      <c r="H23" s="176">
        <f>#REF!/#REF!-1</f>
        <v>3.3737943146891824E-2</v>
      </c>
      <c r="I23" s="61"/>
      <c r="J23" s="61"/>
      <c r="L23" s="61"/>
    </row>
    <row r="24" spans="1:12" s="62" customFormat="1" ht="12" customHeight="1">
      <c r="A24" s="118" t="s">
        <v>442</v>
      </c>
      <c r="B24" s="119" t="s">
        <v>443</v>
      </c>
      <c r="C24" s="181">
        <v>1172407</v>
      </c>
      <c r="D24" s="181">
        <v>1090139.46</v>
      </c>
      <c r="E24" s="182">
        <f t="shared" si="4"/>
        <v>0.92983022107510438</v>
      </c>
      <c r="F24" s="210">
        <v>1242942</v>
      </c>
      <c r="G24" s="184">
        <f t="shared" si="5"/>
        <v>6.1681885963778292E-2</v>
      </c>
      <c r="H24" s="176">
        <f>#REF!/#REF!-1</f>
        <v>6.016255447127139E-2</v>
      </c>
      <c r="I24" s="61"/>
      <c r="J24" s="61"/>
      <c r="L24" s="61"/>
    </row>
    <row r="25" spans="1:12" s="62" customFormat="1" ht="12" customHeight="1">
      <c r="A25" s="118" t="s">
        <v>444</v>
      </c>
      <c r="B25" s="119" t="s">
        <v>445</v>
      </c>
      <c r="C25" s="181">
        <v>607412</v>
      </c>
      <c r="D25" s="181">
        <v>616633.62</v>
      </c>
      <c r="E25" s="182">
        <f t="shared" si="4"/>
        <v>1.0151818205764787</v>
      </c>
      <c r="F25" s="210">
        <v>635780</v>
      </c>
      <c r="G25" s="184">
        <f t="shared" si="5"/>
        <v>3.1551037343698227E-2</v>
      </c>
      <c r="H25" s="176">
        <f>#REF!/#REF!-1</f>
        <v>4.6703061513437394E-2</v>
      </c>
      <c r="I25" s="61"/>
      <c r="J25" s="61"/>
      <c r="L25" s="61"/>
    </row>
    <row r="26" spans="1:12" s="62" customFormat="1" ht="12" customHeight="1">
      <c r="A26" s="118" t="s">
        <v>446</v>
      </c>
      <c r="B26" s="119" t="s">
        <v>447</v>
      </c>
      <c r="C26" s="181">
        <v>470575</v>
      </c>
      <c r="D26" s="181">
        <v>428997.01</v>
      </c>
      <c r="E26" s="182">
        <f t="shared" si="4"/>
        <v>0.91164428624555072</v>
      </c>
      <c r="F26" s="210">
        <v>504035</v>
      </c>
      <c r="G26" s="184">
        <f t="shared" si="5"/>
        <v>2.5013097466939721E-2</v>
      </c>
      <c r="H26" s="176">
        <f>#REF!/#REF!-1</f>
        <v>7.1104499814057309E-2</v>
      </c>
      <c r="I26" s="61"/>
      <c r="J26" s="61"/>
      <c r="L26" s="61"/>
    </row>
    <row r="27" spans="1:12" s="62" customFormat="1" ht="12" customHeight="1">
      <c r="A27" s="118" t="s">
        <v>448</v>
      </c>
      <c r="B27" s="119" t="s">
        <v>449</v>
      </c>
      <c r="C27" s="181">
        <v>305472</v>
      </c>
      <c r="D27" s="181">
        <v>282036.58</v>
      </c>
      <c r="E27" s="182">
        <f t="shared" si="4"/>
        <v>0.92328128273622467</v>
      </c>
      <c r="F27" s="210">
        <v>328042</v>
      </c>
      <c r="G27" s="184">
        <f t="shared" si="5"/>
        <v>1.6279318934696679E-2</v>
      </c>
      <c r="H27" s="176">
        <f>#REF!/#REF!-1</f>
        <v>7.3885658914728758E-2</v>
      </c>
      <c r="I27" s="61"/>
      <c r="J27" s="61"/>
      <c r="L27" s="61"/>
    </row>
    <row r="28" spans="1:12" s="62" customFormat="1" ht="12" customHeight="1">
      <c r="A28" s="118" t="s">
        <v>450</v>
      </c>
      <c r="B28" s="119" t="s">
        <v>451</v>
      </c>
      <c r="C28" s="181">
        <v>445330</v>
      </c>
      <c r="D28" s="181">
        <v>406011.44</v>
      </c>
      <c r="E28" s="182">
        <f t="shared" si="2"/>
        <v>0.91170915949969689</v>
      </c>
      <c r="F28" s="210">
        <v>471753</v>
      </c>
      <c r="G28" s="184">
        <f t="shared" si="3"/>
        <v>2.3411080122057424E-2</v>
      </c>
      <c r="H28" s="176">
        <f>#REF!/#REF!-1</f>
        <v>5.9333527945568454E-2</v>
      </c>
      <c r="I28" s="61"/>
      <c r="J28" s="61"/>
      <c r="L28" s="61"/>
    </row>
    <row r="29" spans="1:12" s="62" customFormat="1" ht="12" customHeight="1">
      <c r="A29" s="118" t="s">
        <v>452</v>
      </c>
      <c r="B29" s="119" t="s">
        <v>453</v>
      </c>
      <c r="C29" s="181">
        <v>440279</v>
      </c>
      <c r="D29" s="181">
        <v>437620.66</v>
      </c>
      <c r="E29" s="182">
        <f t="shared" si="2"/>
        <v>0.9939621467296873</v>
      </c>
      <c r="F29" s="210">
        <v>474875</v>
      </c>
      <c r="G29" s="184">
        <f t="shared" si="3"/>
        <v>2.3566011605569058E-2</v>
      </c>
      <c r="H29" s="176">
        <f>#REF!/#REF!-1</f>
        <v>7.8577447482164775E-2</v>
      </c>
      <c r="I29" s="61"/>
      <c r="J29" s="61"/>
      <c r="L29" s="61"/>
    </row>
    <row r="30" spans="1:12" s="62" customFormat="1" ht="12" customHeight="1">
      <c r="A30" s="118" t="s">
        <v>454</v>
      </c>
      <c r="B30" s="119" t="s">
        <v>455</v>
      </c>
      <c r="C30" s="181">
        <v>0</v>
      </c>
      <c r="D30" s="181">
        <v>0</v>
      </c>
      <c r="E30" s="182" t="e">
        <f t="shared" si="2"/>
        <v>#DIV/0!</v>
      </c>
      <c r="F30" s="210">
        <v>0</v>
      </c>
      <c r="G30" s="184">
        <f t="shared" si="3"/>
        <v>0</v>
      </c>
      <c r="H30" s="176" t="e">
        <f>#REF!/#REF!-1</f>
        <v>#DIV/0!</v>
      </c>
      <c r="I30" s="61"/>
      <c r="J30" s="61"/>
      <c r="L30" s="61"/>
    </row>
    <row r="31" spans="1:12" s="12" customFormat="1" ht="12" customHeight="1">
      <c r="A31" s="115" t="s">
        <v>458</v>
      </c>
      <c r="B31" s="117" t="s">
        <v>459</v>
      </c>
      <c r="C31" s="178">
        <f>SUM(C32:C39)</f>
        <v>423128</v>
      </c>
      <c r="D31" s="178">
        <f>SUM(D32:D39)</f>
        <v>413443.47000000003</v>
      </c>
      <c r="E31" s="179">
        <f t="shared" ref="E31:E39" si="6">+D31/C31</f>
        <v>0.9771120559263391</v>
      </c>
      <c r="F31" s="209">
        <f>SUM(F32:F39)</f>
        <v>596300</v>
      </c>
      <c r="G31" s="180">
        <f t="shared" ref="G31:G39" si="7">F31/$F$6</f>
        <v>2.9591814099291031E-2</v>
      </c>
      <c r="H31" s="176">
        <f>#REF!/#REF!-1</f>
        <v>0.40926622676825919</v>
      </c>
      <c r="I31" s="11"/>
      <c r="J31" s="11"/>
      <c r="L31" s="11"/>
    </row>
    <row r="32" spans="1:12" s="62" customFormat="1" ht="12" customHeight="1">
      <c r="A32" s="118" t="s">
        <v>460</v>
      </c>
      <c r="B32" s="119" t="s">
        <v>441</v>
      </c>
      <c r="C32" s="181">
        <v>45462</v>
      </c>
      <c r="D32" s="185">
        <v>44317.55</v>
      </c>
      <c r="E32" s="182">
        <f t="shared" si="6"/>
        <v>0.97482622849852629</v>
      </c>
      <c r="F32" s="210">
        <v>60589</v>
      </c>
      <c r="G32" s="184">
        <f t="shared" si="7"/>
        <v>3.0067724710077888E-3</v>
      </c>
      <c r="H32" s="176">
        <f>#REF!/#REF!-1</f>
        <v>0.33273943073335976</v>
      </c>
      <c r="I32" s="61"/>
      <c r="J32" s="61"/>
      <c r="L32" s="61"/>
    </row>
    <row r="33" spans="1:12" s="62" customFormat="1" ht="12" customHeight="1">
      <c r="A33" s="118" t="s">
        <v>461</v>
      </c>
      <c r="B33" s="119" t="s">
        <v>443</v>
      </c>
      <c r="C33" s="181">
        <v>152180</v>
      </c>
      <c r="D33" s="185">
        <v>117328.49</v>
      </c>
      <c r="E33" s="182">
        <f t="shared" si="6"/>
        <v>0.77098495203049022</v>
      </c>
      <c r="F33" s="210">
        <v>173690</v>
      </c>
      <c r="G33" s="184">
        <f t="shared" si="7"/>
        <v>8.6194905096526227E-3</v>
      </c>
      <c r="H33" s="176">
        <f>#REF!/#REF!-1</f>
        <v>0.14134577474043897</v>
      </c>
      <c r="I33" s="61"/>
      <c r="J33" s="61"/>
      <c r="L33" s="61"/>
    </row>
    <row r="34" spans="1:12" s="62" customFormat="1" ht="12" customHeight="1">
      <c r="A34" s="118" t="s">
        <v>462</v>
      </c>
      <c r="B34" s="119" t="s">
        <v>445</v>
      </c>
      <c r="C34" s="181">
        <v>90474</v>
      </c>
      <c r="D34" s="185">
        <v>47904.09</v>
      </c>
      <c r="E34" s="182">
        <f t="shared" si="6"/>
        <v>0.5294790768618608</v>
      </c>
      <c r="F34" s="183">
        <v>106032</v>
      </c>
      <c r="G34" s="184">
        <f t="shared" si="7"/>
        <v>5.2619138564078934E-3</v>
      </c>
      <c r="H34" s="176">
        <f>#REF!/#REF!-1</f>
        <v>0.17196100537170911</v>
      </c>
      <c r="I34" s="61"/>
      <c r="J34" s="61"/>
      <c r="L34" s="61"/>
    </row>
    <row r="35" spans="1:12" s="62" customFormat="1" ht="12" customHeight="1">
      <c r="A35" s="118" t="s">
        <v>463</v>
      </c>
      <c r="B35" s="119" t="s">
        <v>447</v>
      </c>
      <c r="C35" s="181">
        <v>46396</v>
      </c>
      <c r="D35" s="185">
        <v>14429.26</v>
      </c>
      <c r="E35" s="182">
        <f t="shared" si="6"/>
        <v>0.31100224157254935</v>
      </c>
      <c r="F35" s="183">
        <v>38373</v>
      </c>
      <c r="G35" s="184">
        <f t="shared" si="7"/>
        <v>1.9042875774477525E-3</v>
      </c>
      <c r="H35" s="176">
        <f>#REF!/#REF!-1</f>
        <v>-0.17292439003362359</v>
      </c>
      <c r="I35" s="61"/>
      <c r="J35" s="61"/>
      <c r="L35" s="61"/>
    </row>
    <row r="36" spans="1:12" s="62" customFormat="1" ht="12" customHeight="1">
      <c r="A36" s="118" t="s">
        <v>464</v>
      </c>
      <c r="B36" s="119" t="s">
        <v>449</v>
      </c>
      <c r="C36" s="181">
        <v>20878</v>
      </c>
      <c r="D36" s="185">
        <v>44842.69</v>
      </c>
      <c r="E36" s="182">
        <f t="shared" si="6"/>
        <v>2.1478441421592107</v>
      </c>
      <c r="F36" s="183">
        <v>58065</v>
      </c>
      <c r="G36" s="184">
        <f t="shared" si="7"/>
        <v>2.8815171653116447E-3</v>
      </c>
      <c r="H36" s="176">
        <f>#REF!/#REF!-1</f>
        <v>1.7811571989654182</v>
      </c>
      <c r="I36" s="61"/>
      <c r="J36" s="61"/>
      <c r="L36" s="61"/>
    </row>
    <row r="37" spans="1:12" s="62" customFormat="1" ht="12" customHeight="1">
      <c r="A37" s="118" t="s">
        <v>465</v>
      </c>
      <c r="B37" s="119" t="s">
        <v>451</v>
      </c>
      <c r="C37" s="181">
        <v>41756</v>
      </c>
      <c r="D37" s="185">
        <v>71169.320000000007</v>
      </c>
      <c r="E37" s="182">
        <f t="shared" si="6"/>
        <v>1.7044094261902483</v>
      </c>
      <c r="F37" s="183">
        <v>78766</v>
      </c>
      <c r="G37" s="184">
        <f t="shared" si="7"/>
        <v>3.908819100024748E-3</v>
      </c>
      <c r="H37" s="176">
        <f>#REF!/#REF!-1</f>
        <v>0.88633968770955063</v>
      </c>
      <c r="I37" s="61"/>
      <c r="J37" s="61"/>
      <c r="L37" s="61"/>
    </row>
    <row r="38" spans="1:12" s="62" customFormat="1" ht="12" customHeight="1">
      <c r="A38" s="118" t="s">
        <v>466</v>
      </c>
      <c r="B38" s="119" t="s">
        <v>453</v>
      </c>
      <c r="C38" s="181">
        <v>25982</v>
      </c>
      <c r="D38" s="185">
        <v>73452.070000000007</v>
      </c>
      <c r="E38" s="182">
        <f t="shared" si="6"/>
        <v>2.8270367947040262</v>
      </c>
      <c r="F38" s="183">
        <v>80785</v>
      </c>
      <c r="G38" s="184">
        <f t="shared" si="7"/>
        <v>4.0090134194385816E-3</v>
      </c>
      <c r="H38" s="176">
        <f>#REF!/#REF!-1</f>
        <v>2.1092679547378954</v>
      </c>
      <c r="I38" s="61"/>
      <c r="J38" s="61"/>
      <c r="L38" s="61"/>
    </row>
    <row r="39" spans="1:12" s="62" customFormat="1" ht="12" customHeight="1">
      <c r="A39" s="118" t="s">
        <v>467</v>
      </c>
      <c r="B39" s="119" t="s">
        <v>455</v>
      </c>
      <c r="C39" s="181">
        <v>0</v>
      </c>
      <c r="D39" s="185">
        <v>0</v>
      </c>
      <c r="E39" s="182" t="e">
        <f t="shared" si="6"/>
        <v>#DIV/0!</v>
      </c>
      <c r="F39" s="183">
        <v>0</v>
      </c>
      <c r="G39" s="184">
        <f t="shared" si="7"/>
        <v>0</v>
      </c>
      <c r="H39" s="176" t="e">
        <f>#REF!/#REF!-1</f>
        <v>#DIV/0!</v>
      </c>
      <c r="I39" s="61"/>
      <c r="J39" s="61"/>
      <c r="L39" s="61"/>
    </row>
    <row r="40" spans="1:12" s="4" customFormat="1" ht="12" customHeight="1">
      <c r="A40" s="186" t="s">
        <v>3</v>
      </c>
      <c r="B40" s="187" t="s">
        <v>4</v>
      </c>
      <c r="C40" s="172">
        <f>SUM(C41:C67)</f>
        <v>0</v>
      </c>
      <c r="D40" s="173">
        <f>SUM(D41:D67)</f>
        <v>0</v>
      </c>
      <c r="E40" s="179" t="e">
        <f t="shared" si="0"/>
        <v>#DIV/0!</v>
      </c>
      <c r="F40" s="175">
        <f>SUM(F41:F67)</f>
        <v>0</v>
      </c>
      <c r="G40" s="176">
        <f t="shared" si="1"/>
        <v>0</v>
      </c>
      <c r="H40" s="176" t="e">
        <f>#REF!/#REF!-1</f>
        <v>#DIV/0!</v>
      </c>
      <c r="J40" s="6"/>
    </row>
    <row r="41" spans="1:12" s="16" customFormat="1">
      <c r="A41" s="188" t="s">
        <v>5</v>
      </c>
      <c r="B41" s="188" t="s">
        <v>292</v>
      </c>
      <c r="C41" s="185">
        <v>0</v>
      </c>
      <c r="D41" s="185">
        <v>0</v>
      </c>
      <c r="E41" s="182" t="e">
        <f t="shared" si="0"/>
        <v>#DIV/0!</v>
      </c>
      <c r="F41" s="183">
        <v>0</v>
      </c>
      <c r="G41" s="184">
        <f t="shared" ref="G41" si="8">F41/$F$6</f>
        <v>0</v>
      </c>
      <c r="H41" s="176" t="e">
        <f>#REF!/#REF!-1</f>
        <v>#DIV/0!</v>
      </c>
      <c r="I41" s="27"/>
      <c r="J41" s="219"/>
    </row>
    <row r="42" spans="1:12" s="16" customFormat="1">
      <c r="A42" s="188" t="s">
        <v>6</v>
      </c>
      <c r="B42" s="188" t="s">
        <v>293</v>
      </c>
      <c r="C42" s="185">
        <v>0</v>
      </c>
      <c r="D42" s="185">
        <v>0</v>
      </c>
      <c r="E42" s="182" t="e">
        <f t="shared" si="0"/>
        <v>#DIV/0!</v>
      </c>
      <c r="F42" s="183">
        <v>0</v>
      </c>
      <c r="G42" s="184">
        <f t="shared" si="1"/>
        <v>0</v>
      </c>
      <c r="H42" s="176" t="e">
        <f>#REF!/#REF!-1</f>
        <v>#DIV/0!</v>
      </c>
      <c r="I42" s="27"/>
      <c r="J42" s="219"/>
    </row>
    <row r="43" spans="1:12" s="16" customFormat="1">
      <c r="A43" s="188" t="s">
        <v>7</v>
      </c>
      <c r="B43" s="188" t="s">
        <v>294</v>
      </c>
      <c r="C43" s="185">
        <v>0</v>
      </c>
      <c r="D43" s="185">
        <v>0</v>
      </c>
      <c r="E43" s="182" t="e">
        <f t="shared" si="0"/>
        <v>#DIV/0!</v>
      </c>
      <c r="F43" s="183">
        <v>0</v>
      </c>
      <c r="G43" s="184">
        <f t="shared" si="1"/>
        <v>0</v>
      </c>
      <c r="H43" s="176" t="e">
        <f>#REF!/#REF!-1</f>
        <v>#DIV/0!</v>
      </c>
      <c r="I43" s="27"/>
      <c r="J43" s="219"/>
    </row>
    <row r="44" spans="1:12" s="16" customFormat="1">
      <c r="A44" s="188" t="s">
        <v>8</v>
      </c>
      <c r="B44" s="188" t="s">
        <v>295</v>
      </c>
      <c r="C44" s="185">
        <v>0</v>
      </c>
      <c r="D44" s="185">
        <v>0</v>
      </c>
      <c r="E44" s="182" t="e">
        <f t="shared" si="0"/>
        <v>#DIV/0!</v>
      </c>
      <c r="F44" s="183">
        <v>0</v>
      </c>
      <c r="G44" s="184">
        <f t="shared" si="1"/>
        <v>0</v>
      </c>
      <c r="H44" s="176" t="e">
        <f>#REF!/#REF!-1</f>
        <v>#DIV/0!</v>
      </c>
      <c r="I44" s="27"/>
      <c r="J44" s="219"/>
    </row>
    <row r="45" spans="1:12" s="16" customFormat="1">
      <c r="A45" s="188" t="s">
        <v>9</v>
      </c>
      <c r="B45" s="188" t="s">
        <v>296</v>
      </c>
      <c r="C45" s="185">
        <v>0</v>
      </c>
      <c r="D45" s="185">
        <v>0</v>
      </c>
      <c r="E45" s="182" t="e">
        <f t="shared" si="0"/>
        <v>#DIV/0!</v>
      </c>
      <c r="F45" s="183">
        <v>0</v>
      </c>
      <c r="G45" s="184">
        <f t="shared" si="1"/>
        <v>0</v>
      </c>
      <c r="H45" s="176" t="e">
        <f>#REF!/#REF!-1</f>
        <v>#DIV/0!</v>
      </c>
      <c r="I45" s="27"/>
      <c r="J45" s="219"/>
    </row>
    <row r="46" spans="1:12" s="16" customFormat="1">
      <c r="A46" s="188" t="s">
        <v>10</v>
      </c>
      <c r="B46" s="188" t="s">
        <v>297</v>
      </c>
      <c r="C46" s="185">
        <v>0</v>
      </c>
      <c r="D46" s="185">
        <v>0</v>
      </c>
      <c r="E46" s="182" t="e">
        <f t="shared" si="0"/>
        <v>#DIV/0!</v>
      </c>
      <c r="F46" s="183">
        <v>0</v>
      </c>
      <c r="G46" s="184">
        <f t="shared" si="1"/>
        <v>0</v>
      </c>
      <c r="H46" s="176" t="e">
        <f>#REF!/#REF!-1</f>
        <v>#DIV/0!</v>
      </c>
      <c r="I46" s="27"/>
      <c r="J46" s="219"/>
    </row>
    <row r="47" spans="1:12" s="16" customFormat="1">
      <c r="A47" s="188" t="s">
        <v>11</v>
      </c>
      <c r="B47" s="188" t="s">
        <v>298</v>
      </c>
      <c r="C47" s="185">
        <v>0</v>
      </c>
      <c r="D47" s="185">
        <v>0</v>
      </c>
      <c r="E47" s="182" t="e">
        <f t="shared" si="0"/>
        <v>#DIV/0!</v>
      </c>
      <c r="F47" s="183">
        <v>0</v>
      </c>
      <c r="G47" s="184">
        <f t="shared" si="1"/>
        <v>0</v>
      </c>
      <c r="H47" s="176" t="e">
        <f>#REF!/#REF!-1</f>
        <v>#DIV/0!</v>
      </c>
      <c r="I47" s="27"/>
      <c r="J47" s="219"/>
    </row>
    <row r="48" spans="1:12" s="16" customFormat="1">
      <c r="A48" s="188" t="s">
        <v>12</v>
      </c>
      <c r="B48" s="188" t="s">
        <v>299</v>
      </c>
      <c r="C48" s="185">
        <v>0</v>
      </c>
      <c r="D48" s="185">
        <v>0</v>
      </c>
      <c r="E48" s="182" t="e">
        <f t="shared" si="0"/>
        <v>#DIV/0!</v>
      </c>
      <c r="F48" s="183">
        <v>0</v>
      </c>
      <c r="G48" s="184">
        <f t="shared" si="1"/>
        <v>0</v>
      </c>
      <c r="H48" s="176" t="e">
        <f>#REF!/#REF!-1</f>
        <v>#DIV/0!</v>
      </c>
      <c r="I48" s="27"/>
      <c r="J48" s="219"/>
    </row>
    <row r="49" spans="1:10" s="16" customFormat="1">
      <c r="A49" s="188" t="s">
        <v>13</v>
      </c>
      <c r="B49" s="188" t="s">
        <v>300</v>
      </c>
      <c r="C49" s="185">
        <v>0</v>
      </c>
      <c r="D49" s="185">
        <v>0</v>
      </c>
      <c r="E49" s="182" t="e">
        <f t="shared" si="0"/>
        <v>#DIV/0!</v>
      </c>
      <c r="F49" s="183">
        <v>0</v>
      </c>
      <c r="G49" s="184">
        <f t="shared" si="1"/>
        <v>0</v>
      </c>
      <c r="H49" s="176" t="e">
        <f>#REF!/#REF!-1</f>
        <v>#DIV/0!</v>
      </c>
      <c r="I49" s="27"/>
      <c r="J49" s="219"/>
    </row>
    <row r="50" spans="1:10" s="16" customFormat="1">
      <c r="A50" s="188" t="s">
        <v>14</v>
      </c>
      <c r="B50" s="188" t="s">
        <v>301</v>
      </c>
      <c r="C50" s="185">
        <v>0</v>
      </c>
      <c r="D50" s="185">
        <v>0</v>
      </c>
      <c r="E50" s="182" t="e">
        <f t="shared" si="0"/>
        <v>#DIV/0!</v>
      </c>
      <c r="F50" s="183">
        <v>0</v>
      </c>
      <c r="G50" s="184">
        <f t="shared" si="1"/>
        <v>0</v>
      </c>
      <c r="H50" s="176" t="e">
        <f>#REF!/#REF!-1</f>
        <v>#DIV/0!</v>
      </c>
      <c r="I50" s="27"/>
      <c r="J50" s="219"/>
    </row>
    <row r="51" spans="1:10" s="16" customFormat="1">
      <c r="A51" s="188" t="s">
        <v>15</v>
      </c>
      <c r="B51" s="188" t="s">
        <v>302</v>
      </c>
      <c r="C51" s="185">
        <v>0</v>
      </c>
      <c r="D51" s="185">
        <v>0</v>
      </c>
      <c r="E51" s="182" t="e">
        <f t="shared" si="0"/>
        <v>#DIV/0!</v>
      </c>
      <c r="F51" s="183">
        <v>0</v>
      </c>
      <c r="G51" s="184">
        <f t="shared" si="1"/>
        <v>0</v>
      </c>
      <c r="H51" s="176" t="e">
        <f>#REF!/#REF!-1</f>
        <v>#DIV/0!</v>
      </c>
      <c r="I51" s="27"/>
      <c r="J51" s="219"/>
    </row>
    <row r="52" spans="1:10" s="16" customFormat="1">
      <c r="A52" s="188" t="s">
        <v>16</v>
      </c>
      <c r="B52" s="188" t="s">
        <v>303</v>
      </c>
      <c r="C52" s="185">
        <v>0</v>
      </c>
      <c r="D52" s="185">
        <v>0</v>
      </c>
      <c r="E52" s="182" t="e">
        <f t="shared" si="0"/>
        <v>#DIV/0!</v>
      </c>
      <c r="F52" s="183">
        <v>0</v>
      </c>
      <c r="G52" s="184">
        <f t="shared" si="1"/>
        <v>0</v>
      </c>
      <c r="H52" s="176" t="e">
        <f>#REF!/#REF!-1</f>
        <v>#DIV/0!</v>
      </c>
      <c r="I52" s="27"/>
      <c r="J52" s="219"/>
    </row>
    <row r="53" spans="1:10" s="16" customFormat="1">
      <c r="A53" s="188" t="s">
        <v>17</v>
      </c>
      <c r="B53" s="188" t="s">
        <v>304</v>
      </c>
      <c r="C53" s="185">
        <v>0</v>
      </c>
      <c r="D53" s="185">
        <v>0</v>
      </c>
      <c r="E53" s="182" t="e">
        <f t="shared" si="0"/>
        <v>#DIV/0!</v>
      </c>
      <c r="F53" s="183">
        <v>0</v>
      </c>
      <c r="G53" s="184">
        <f t="shared" si="1"/>
        <v>0</v>
      </c>
      <c r="H53" s="176" t="e">
        <f>#REF!/#REF!-1</f>
        <v>#DIV/0!</v>
      </c>
      <c r="I53" s="27"/>
      <c r="J53" s="219"/>
    </row>
    <row r="54" spans="1:10" s="16" customFormat="1">
      <c r="A54" s="188" t="s">
        <v>18</v>
      </c>
      <c r="B54" s="188" t="s">
        <v>305</v>
      </c>
      <c r="C54" s="185">
        <v>0</v>
      </c>
      <c r="D54" s="185">
        <v>0</v>
      </c>
      <c r="E54" s="182" t="e">
        <f t="shared" si="0"/>
        <v>#DIV/0!</v>
      </c>
      <c r="F54" s="183">
        <v>0</v>
      </c>
      <c r="G54" s="184">
        <f t="shared" si="1"/>
        <v>0</v>
      </c>
      <c r="H54" s="176" t="e">
        <f>#REF!/#REF!-1</f>
        <v>#DIV/0!</v>
      </c>
      <c r="I54" s="27"/>
      <c r="J54" s="219"/>
    </row>
    <row r="55" spans="1:10" s="16" customFormat="1">
      <c r="A55" s="188" t="s">
        <v>19</v>
      </c>
      <c r="B55" s="188" t="s">
        <v>306</v>
      </c>
      <c r="C55" s="185">
        <v>0</v>
      </c>
      <c r="D55" s="185">
        <v>0</v>
      </c>
      <c r="E55" s="182" t="e">
        <f t="shared" si="0"/>
        <v>#DIV/0!</v>
      </c>
      <c r="F55" s="183">
        <v>0</v>
      </c>
      <c r="G55" s="184">
        <f t="shared" si="1"/>
        <v>0</v>
      </c>
      <c r="H55" s="176" t="e">
        <f>#REF!/#REF!-1</f>
        <v>#DIV/0!</v>
      </c>
      <c r="I55" s="27"/>
      <c r="J55" s="219"/>
    </row>
    <row r="56" spans="1:10" s="16" customFormat="1">
      <c r="A56" s="188" t="s">
        <v>20</v>
      </c>
      <c r="B56" s="188" t="s">
        <v>307</v>
      </c>
      <c r="C56" s="185">
        <v>0</v>
      </c>
      <c r="D56" s="185">
        <v>0</v>
      </c>
      <c r="E56" s="182" t="e">
        <f t="shared" si="0"/>
        <v>#DIV/0!</v>
      </c>
      <c r="F56" s="183">
        <v>0</v>
      </c>
      <c r="G56" s="184">
        <f t="shared" si="1"/>
        <v>0</v>
      </c>
      <c r="H56" s="176" t="e">
        <f>#REF!/#REF!-1</f>
        <v>#DIV/0!</v>
      </c>
      <c r="I56" s="27"/>
      <c r="J56" s="219"/>
    </row>
    <row r="57" spans="1:10" s="16" customFormat="1">
      <c r="A57" s="188" t="s">
        <v>21</v>
      </c>
      <c r="B57" s="188" t="s">
        <v>308</v>
      </c>
      <c r="C57" s="185">
        <v>0</v>
      </c>
      <c r="D57" s="185">
        <v>0</v>
      </c>
      <c r="E57" s="182" t="e">
        <f t="shared" si="0"/>
        <v>#DIV/0!</v>
      </c>
      <c r="F57" s="183">
        <v>0</v>
      </c>
      <c r="G57" s="184">
        <f t="shared" si="1"/>
        <v>0</v>
      </c>
      <c r="H57" s="176" t="e">
        <f>#REF!/#REF!-1</f>
        <v>#DIV/0!</v>
      </c>
      <c r="I57" s="27"/>
      <c r="J57" s="219"/>
    </row>
    <row r="58" spans="1:10" s="16" customFormat="1">
      <c r="A58" s="188" t="s">
        <v>22</v>
      </c>
      <c r="B58" s="188" t="s">
        <v>309</v>
      </c>
      <c r="C58" s="185">
        <v>0</v>
      </c>
      <c r="D58" s="185">
        <v>0</v>
      </c>
      <c r="E58" s="182" t="e">
        <f t="shared" si="0"/>
        <v>#DIV/0!</v>
      </c>
      <c r="F58" s="183">
        <v>0</v>
      </c>
      <c r="G58" s="184">
        <f t="shared" si="1"/>
        <v>0</v>
      </c>
      <c r="H58" s="176" t="e">
        <f>#REF!/#REF!-1</f>
        <v>#DIV/0!</v>
      </c>
      <c r="I58" s="27"/>
      <c r="J58" s="219"/>
    </row>
    <row r="59" spans="1:10" s="16" customFormat="1">
      <c r="A59" s="188" t="s">
        <v>23</v>
      </c>
      <c r="B59" s="188" t="s">
        <v>310</v>
      </c>
      <c r="C59" s="185">
        <v>0</v>
      </c>
      <c r="D59" s="185">
        <v>0</v>
      </c>
      <c r="E59" s="182" t="e">
        <f t="shared" si="0"/>
        <v>#DIV/0!</v>
      </c>
      <c r="F59" s="183">
        <v>0</v>
      </c>
      <c r="G59" s="184">
        <f t="shared" si="1"/>
        <v>0</v>
      </c>
      <c r="H59" s="176" t="e">
        <f>#REF!/#REF!-1</f>
        <v>#DIV/0!</v>
      </c>
      <c r="I59" s="27"/>
      <c r="J59" s="219"/>
    </row>
    <row r="60" spans="1:10" s="16" customFormat="1">
      <c r="A60" s="188" t="s">
        <v>24</v>
      </c>
      <c r="B60" s="188" t="s">
        <v>311</v>
      </c>
      <c r="C60" s="185">
        <v>0</v>
      </c>
      <c r="D60" s="185">
        <v>0</v>
      </c>
      <c r="E60" s="182" t="e">
        <f t="shared" si="0"/>
        <v>#DIV/0!</v>
      </c>
      <c r="F60" s="183">
        <v>0</v>
      </c>
      <c r="G60" s="184">
        <f t="shared" si="1"/>
        <v>0</v>
      </c>
      <c r="H60" s="176" t="e">
        <f>#REF!/#REF!-1</f>
        <v>#DIV/0!</v>
      </c>
      <c r="I60" s="27"/>
      <c r="J60" s="219"/>
    </row>
    <row r="61" spans="1:10" s="16" customFormat="1">
      <c r="A61" s="188" t="s">
        <v>25</v>
      </c>
      <c r="B61" s="188" t="s">
        <v>312</v>
      </c>
      <c r="C61" s="185">
        <v>0</v>
      </c>
      <c r="D61" s="185">
        <v>0</v>
      </c>
      <c r="E61" s="182" t="e">
        <f t="shared" si="0"/>
        <v>#DIV/0!</v>
      </c>
      <c r="F61" s="183">
        <v>0</v>
      </c>
      <c r="G61" s="184">
        <f t="shared" si="1"/>
        <v>0</v>
      </c>
      <c r="H61" s="176" t="e">
        <f>#REF!/#REF!-1</f>
        <v>#DIV/0!</v>
      </c>
      <c r="I61" s="27"/>
      <c r="J61" s="219"/>
    </row>
    <row r="62" spans="1:10" s="16" customFormat="1">
      <c r="A62" s="188" t="s">
        <v>26</v>
      </c>
      <c r="B62" s="188" t="s">
        <v>313</v>
      </c>
      <c r="C62" s="185">
        <v>0</v>
      </c>
      <c r="D62" s="185">
        <v>0</v>
      </c>
      <c r="E62" s="182" t="e">
        <f t="shared" si="0"/>
        <v>#DIV/0!</v>
      </c>
      <c r="F62" s="183">
        <v>0</v>
      </c>
      <c r="G62" s="184">
        <f t="shared" si="1"/>
        <v>0</v>
      </c>
      <c r="H62" s="176" t="e">
        <f>#REF!/#REF!-1</f>
        <v>#DIV/0!</v>
      </c>
      <c r="I62" s="27"/>
      <c r="J62" s="219"/>
    </row>
    <row r="63" spans="1:10" s="16" customFormat="1">
      <c r="A63" s="188" t="s">
        <v>27</v>
      </c>
      <c r="B63" s="188" t="s">
        <v>314</v>
      </c>
      <c r="C63" s="185">
        <v>0</v>
      </c>
      <c r="D63" s="185">
        <v>0</v>
      </c>
      <c r="E63" s="182" t="e">
        <f t="shared" si="0"/>
        <v>#DIV/0!</v>
      </c>
      <c r="F63" s="183">
        <v>0</v>
      </c>
      <c r="G63" s="184">
        <f t="shared" si="1"/>
        <v>0</v>
      </c>
      <c r="H63" s="176" t="e">
        <f>#REF!/#REF!-1</f>
        <v>#DIV/0!</v>
      </c>
      <c r="I63" s="27"/>
      <c r="J63" s="219"/>
    </row>
    <row r="64" spans="1:10" s="16" customFormat="1">
      <c r="A64" s="188" t="s">
        <v>28</v>
      </c>
      <c r="B64" s="188" t="s">
        <v>315</v>
      </c>
      <c r="C64" s="185">
        <v>0</v>
      </c>
      <c r="D64" s="185">
        <v>0</v>
      </c>
      <c r="E64" s="182" t="e">
        <f t="shared" si="0"/>
        <v>#DIV/0!</v>
      </c>
      <c r="F64" s="183">
        <v>0</v>
      </c>
      <c r="G64" s="184">
        <f t="shared" si="1"/>
        <v>0</v>
      </c>
      <c r="H64" s="176" t="e">
        <f>#REF!/#REF!-1</f>
        <v>#DIV/0!</v>
      </c>
      <c r="I64" s="27"/>
      <c r="J64" s="219"/>
    </row>
    <row r="65" spans="1:10" s="16" customFormat="1">
      <c r="A65" s="188" t="s">
        <v>29</v>
      </c>
      <c r="B65" s="188" t="s">
        <v>316</v>
      </c>
      <c r="C65" s="185">
        <v>0</v>
      </c>
      <c r="D65" s="185">
        <v>0</v>
      </c>
      <c r="E65" s="182" t="e">
        <f t="shared" si="0"/>
        <v>#DIV/0!</v>
      </c>
      <c r="F65" s="183">
        <v>0</v>
      </c>
      <c r="G65" s="184">
        <f t="shared" si="1"/>
        <v>0</v>
      </c>
      <c r="H65" s="176" t="e">
        <f>#REF!/#REF!-1</f>
        <v>#DIV/0!</v>
      </c>
      <c r="I65" s="27"/>
      <c r="J65" s="219"/>
    </row>
    <row r="66" spans="1:10" s="16" customFormat="1">
      <c r="A66" s="188" t="s">
        <v>30</v>
      </c>
      <c r="B66" s="188" t="s">
        <v>317</v>
      </c>
      <c r="C66" s="185">
        <v>0</v>
      </c>
      <c r="D66" s="185">
        <v>0</v>
      </c>
      <c r="E66" s="182" t="e">
        <f t="shared" si="0"/>
        <v>#DIV/0!</v>
      </c>
      <c r="F66" s="183">
        <v>0</v>
      </c>
      <c r="G66" s="184">
        <f t="shared" si="1"/>
        <v>0</v>
      </c>
      <c r="H66" s="176" t="e">
        <f>#REF!/#REF!-1</f>
        <v>#DIV/0!</v>
      </c>
      <c r="I66" s="27"/>
      <c r="J66" s="219"/>
    </row>
    <row r="67" spans="1:10" s="16" customFormat="1">
      <c r="A67" s="188" t="s">
        <v>31</v>
      </c>
      <c r="B67" s="188" t="s">
        <v>318</v>
      </c>
      <c r="C67" s="185">
        <v>0</v>
      </c>
      <c r="D67" s="185">
        <v>0</v>
      </c>
      <c r="E67" s="182" t="e">
        <f t="shared" si="0"/>
        <v>#DIV/0!</v>
      </c>
      <c r="F67" s="183">
        <v>0</v>
      </c>
      <c r="G67" s="184">
        <f t="shared" si="1"/>
        <v>0</v>
      </c>
      <c r="H67" s="176" t="e">
        <f>#REF!/#REF!-1</f>
        <v>#DIV/0!</v>
      </c>
      <c r="I67" s="27"/>
      <c r="J67" s="219"/>
    </row>
    <row r="68" spans="1:10" s="4" customFormat="1">
      <c r="A68" s="100" t="s">
        <v>32</v>
      </c>
      <c r="B68" s="101" t="s">
        <v>33</v>
      </c>
      <c r="C68" s="173">
        <f>+C69</f>
        <v>0</v>
      </c>
      <c r="D68" s="173">
        <f>+D69</f>
        <v>0</v>
      </c>
      <c r="E68" s="174">
        <v>0</v>
      </c>
      <c r="F68" s="211">
        <f>+F69</f>
        <v>0</v>
      </c>
      <c r="G68" s="176">
        <f t="shared" si="1"/>
        <v>0</v>
      </c>
      <c r="H68" s="176" t="e">
        <f>#REF!/#REF!-1</f>
        <v>#DIV/0!</v>
      </c>
      <c r="I68" s="5"/>
      <c r="J68" s="6"/>
    </row>
    <row r="69" spans="1:10" s="4" customFormat="1">
      <c r="A69" s="100" t="s">
        <v>34</v>
      </c>
      <c r="B69" s="92" t="s">
        <v>35</v>
      </c>
      <c r="C69" s="190">
        <f>+C70</f>
        <v>0</v>
      </c>
      <c r="D69" s="190">
        <f>+D70</f>
        <v>0</v>
      </c>
      <c r="E69" s="179">
        <v>0</v>
      </c>
      <c r="F69" s="212">
        <f>+F70</f>
        <v>0</v>
      </c>
      <c r="G69" s="180">
        <f t="shared" si="1"/>
        <v>0</v>
      </c>
      <c r="H69" s="176" t="e">
        <f>#REF!/#REF!-1</f>
        <v>#DIV/0!</v>
      </c>
      <c r="I69" s="5"/>
      <c r="J69" s="6"/>
    </row>
    <row r="70" spans="1:10">
      <c r="A70" s="109" t="s">
        <v>36</v>
      </c>
      <c r="B70" s="110" t="s">
        <v>37</v>
      </c>
      <c r="C70" s="185">
        <v>0</v>
      </c>
      <c r="D70" s="185">
        <v>0</v>
      </c>
      <c r="E70" s="182">
        <v>0</v>
      </c>
      <c r="F70" s="210">
        <v>0</v>
      </c>
      <c r="G70" s="184">
        <f t="shared" si="1"/>
        <v>0</v>
      </c>
      <c r="H70" s="176" t="e">
        <f>#REF!/#REF!-1</f>
        <v>#DIV/0!</v>
      </c>
      <c r="I70" s="5"/>
    </row>
    <row r="71" spans="1:10" s="4" customFormat="1">
      <c r="A71" s="100" t="s">
        <v>38</v>
      </c>
      <c r="B71" s="101" t="s">
        <v>332</v>
      </c>
      <c r="C71" s="173">
        <f>C72+C75+C77+C80+C83</f>
        <v>467893</v>
      </c>
      <c r="D71" s="173">
        <f>D72+D75+D77+D80+D83</f>
        <v>318043.81</v>
      </c>
      <c r="E71" s="174">
        <f t="shared" ref="E71:E135" si="9">+D71/C71</f>
        <v>0.67973620037059757</v>
      </c>
      <c r="F71" s="211">
        <f>F72+F75+F77+F80+F83</f>
        <v>506266</v>
      </c>
      <c r="G71" s="176">
        <f t="shared" si="1"/>
        <v>2.5123812438020584E-2</v>
      </c>
      <c r="H71" s="176">
        <f>#REF!/#REF!-1</f>
        <v>8.2012340428260222E-2</v>
      </c>
      <c r="I71" s="5"/>
      <c r="J71" s="6"/>
    </row>
    <row r="72" spans="1:10" s="4" customFormat="1">
      <c r="A72" s="115" t="s">
        <v>468</v>
      </c>
      <c r="B72" s="117" t="s">
        <v>469</v>
      </c>
      <c r="C72" s="190">
        <f>C73+C74</f>
        <v>251177</v>
      </c>
      <c r="D72" s="190">
        <f>D73+D74</f>
        <v>177658.23</v>
      </c>
      <c r="E72" s="179">
        <f t="shared" ref="E72:E82" si="10">+D72/C72</f>
        <v>0.70730293776898367</v>
      </c>
      <c r="F72" s="212">
        <f>F73+F74</f>
        <v>257604</v>
      </c>
      <c r="G72" s="180">
        <f t="shared" ref="G72:G82" si="11">F72/$F$6</f>
        <v>1.2783782792610712E-2</v>
      </c>
      <c r="H72" s="176">
        <f>#REF!/#REF!-1</f>
        <v>2.5587533890443881E-2</v>
      </c>
      <c r="I72" s="29"/>
      <c r="J72" s="6"/>
    </row>
    <row r="73" spans="1:10">
      <c r="A73" s="118" t="s">
        <v>470</v>
      </c>
      <c r="B73" s="119" t="s">
        <v>471</v>
      </c>
      <c r="C73" s="185">
        <v>80221</v>
      </c>
      <c r="D73" s="185">
        <v>47443.13</v>
      </c>
      <c r="E73" s="182">
        <f t="shared" si="10"/>
        <v>0.59140536767180663</v>
      </c>
      <c r="F73" s="213">
        <v>82569</v>
      </c>
      <c r="G73" s="184">
        <f t="shared" si="11"/>
        <v>4.0975456957309427E-3</v>
      </c>
      <c r="H73" s="176">
        <f>#REF!/#REF!-1</f>
        <v>2.9269143989728352E-2</v>
      </c>
      <c r="I73" s="5"/>
    </row>
    <row r="74" spans="1:10" s="4" customFormat="1">
      <c r="A74" s="118" t="s">
        <v>472</v>
      </c>
      <c r="B74" s="119" t="s">
        <v>473</v>
      </c>
      <c r="C74" s="185">
        <v>170956</v>
      </c>
      <c r="D74" s="185">
        <v>130215.1</v>
      </c>
      <c r="E74" s="182">
        <f t="shared" si="10"/>
        <v>0.76168780270946912</v>
      </c>
      <c r="F74" s="213">
        <v>175035</v>
      </c>
      <c r="G74" s="184">
        <f t="shared" si="11"/>
        <v>8.6862370968797675E-3</v>
      </c>
      <c r="H74" s="176">
        <f>#REF!/#REF!-1</f>
        <v>2.3859940569503246E-2</v>
      </c>
      <c r="I74" s="5"/>
      <c r="J74" s="6"/>
    </row>
    <row r="75" spans="1:10" s="4" customFormat="1">
      <c r="A75" s="115" t="s">
        <v>474</v>
      </c>
      <c r="B75" s="117" t="s">
        <v>475</v>
      </c>
      <c r="C75" s="190">
        <f>C76</f>
        <v>64952</v>
      </c>
      <c r="D75" s="190">
        <f>D76</f>
        <v>34469.629999999997</v>
      </c>
      <c r="E75" s="179">
        <f t="shared" si="10"/>
        <v>0.53069389703165415</v>
      </c>
      <c r="F75" s="212">
        <f>F76</f>
        <v>66412</v>
      </c>
      <c r="G75" s="180">
        <f t="shared" si="11"/>
        <v>3.2957430118432268E-3</v>
      </c>
      <c r="H75" s="176">
        <f>#REF!/#REF!-1</f>
        <v>2.2478137701687384E-2</v>
      </c>
      <c r="I75" s="29"/>
      <c r="J75" s="6"/>
    </row>
    <row r="76" spans="1:10">
      <c r="A76" s="118" t="s">
        <v>476</v>
      </c>
      <c r="B76" s="119" t="s">
        <v>471</v>
      </c>
      <c r="C76" s="185">
        <v>64952</v>
      </c>
      <c r="D76" s="185">
        <v>34469.629999999997</v>
      </c>
      <c r="E76" s="182">
        <f t="shared" si="10"/>
        <v>0.53069389703165415</v>
      </c>
      <c r="F76" s="213">
        <v>66412</v>
      </c>
      <c r="G76" s="184">
        <f t="shared" si="11"/>
        <v>3.2957430118432268E-3</v>
      </c>
      <c r="H76" s="176">
        <f>#REF!/#REF!-1</f>
        <v>2.2478137701687384E-2</v>
      </c>
      <c r="I76" s="5"/>
    </row>
    <row r="77" spans="1:10" s="4" customFormat="1">
      <c r="A77" s="115" t="s">
        <v>477</v>
      </c>
      <c r="B77" s="117" t="s">
        <v>478</v>
      </c>
      <c r="C77" s="190">
        <f>C78+C79</f>
        <v>123509</v>
      </c>
      <c r="D77" s="190">
        <f>D78+D79</f>
        <v>87100.29</v>
      </c>
      <c r="E77" s="179">
        <f t="shared" si="10"/>
        <v>0.70521411395121003</v>
      </c>
      <c r="F77" s="212">
        <f>F78+F79</f>
        <v>150058</v>
      </c>
      <c r="G77" s="180">
        <f t="shared" si="11"/>
        <v>7.4467356030712955E-3</v>
      </c>
      <c r="H77" s="176">
        <f>#REF!/#REF!-1</f>
        <v>0.21495599510966823</v>
      </c>
      <c r="I77" s="29"/>
      <c r="J77" s="6"/>
    </row>
    <row r="78" spans="1:10">
      <c r="A78" s="118" t="s">
        <v>479</v>
      </c>
      <c r="B78" s="119" t="s">
        <v>471</v>
      </c>
      <c r="C78" s="185">
        <v>123509</v>
      </c>
      <c r="D78" s="185">
        <v>87100.29</v>
      </c>
      <c r="E78" s="182">
        <f t="shared" si="10"/>
        <v>0.70521411395121003</v>
      </c>
      <c r="F78" s="213">
        <v>148912</v>
      </c>
      <c r="G78" s="184">
        <f t="shared" si="11"/>
        <v>7.3898645332108439E-3</v>
      </c>
      <c r="H78" s="176">
        <f>#REF!/#REF!-1</f>
        <v>0.20567731906176867</v>
      </c>
      <c r="I78" s="5"/>
    </row>
    <row r="79" spans="1:10">
      <c r="A79" s="118" t="s">
        <v>480</v>
      </c>
      <c r="B79" s="119" t="s">
        <v>473</v>
      </c>
      <c r="C79" s="185">
        <v>0</v>
      </c>
      <c r="D79" s="185">
        <v>0</v>
      </c>
      <c r="E79" s="182" t="e">
        <f t="shared" si="10"/>
        <v>#DIV/0!</v>
      </c>
      <c r="F79" s="213">
        <v>1146</v>
      </c>
      <c r="G79" s="184">
        <f t="shared" si="11"/>
        <v>5.6871069860451989E-5</v>
      </c>
      <c r="H79" s="176" t="e">
        <f>#REF!/#REF!-1</f>
        <v>#DIV/0!</v>
      </c>
      <c r="I79" s="5"/>
    </row>
    <row r="80" spans="1:10" s="4" customFormat="1">
      <c r="A80" s="115" t="s">
        <v>481</v>
      </c>
      <c r="B80" s="117" t="s">
        <v>482</v>
      </c>
      <c r="C80" s="190">
        <f>C81+C82</f>
        <v>20680</v>
      </c>
      <c r="D80" s="190">
        <f>D81+D82</f>
        <v>12007.8</v>
      </c>
      <c r="E80" s="179">
        <f t="shared" si="10"/>
        <v>0.58064796905222438</v>
      </c>
      <c r="F80" s="212">
        <f>F81+F82</f>
        <v>22139</v>
      </c>
      <c r="G80" s="180">
        <f t="shared" si="11"/>
        <v>1.0986637134734263E-3</v>
      </c>
      <c r="H80" s="176">
        <f>#REF!/#REF!-1</f>
        <v>7.0551257253384847E-2</v>
      </c>
      <c r="I80" s="29"/>
      <c r="J80" s="6"/>
    </row>
    <row r="81" spans="1:10">
      <c r="A81" s="118" t="s">
        <v>483</v>
      </c>
      <c r="B81" s="119" t="s">
        <v>471</v>
      </c>
      <c r="C81" s="185">
        <v>202</v>
      </c>
      <c r="D81" s="185">
        <v>0</v>
      </c>
      <c r="E81" s="182">
        <f t="shared" si="10"/>
        <v>0</v>
      </c>
      <c r="F81" s="213">
        <v>261</v>
      </c>
      <c r="G81" s="184">
        <f t="shared" si="11"/>
        <v>1.2952311722144825E-5</v>
      </c>
      <c r="H81" s="176">
        <f>#REF!/#REF!-1</f>
        <v>0.29207920792079212</v>
      </c>
      <c r="I81" s="5"/>
    </row>
    <row r="82" spans="1:10">
      <c r="A82" s="118" t="s">
        <v>484</v>
      </c>
      <c r="B82" s="119" t="s">
        <v>473</v>
      </c>
      <c r="C82" s="185">
        <v>20478</v>
      </c>
      <c r="D82" s="185">
        <v>12007.8</v>
      </c>
      <c r="E82" s="182">
        <f t="shared" si="10"/>
        <v>0.58637562261939635</v>
      </c>
      <c r="F82" s="213">
        <v>21878</v>
      </c>
      <c r="G82" s="184">
        <f t="shared" si="11"/>
        <v>1.0857114017512816E-3</v>
      </c>
      <c r="H82" s="176">
        <f>#REF!/#REF!-1</f>
        <v>6.8366051372204417E-2</v>
      </c>
      <c r="I82" s="5"/>
    </row>
    <row r="83" spans="1:10" s="4" customFormat="1">
      <c r="A83" s="100" t="s">
        <v>40</v>
      </c>
      <c r="B83" s="92" t="s">
        <v>41</v>
      </c>
      <c r="C83" s="190">
        <f>SUM(C84:C96)</f>
        <v>7575</v>
      </c>
      <c r="D83" s="190">
        <f>SUM(D84:D96)</f>
        <v>6807.86</v>
      </c>
      <c r="E83" s="179">
        <f t="shared" si="9"/>
        <v>0.89872739273927393</v>
      </c>
      <c r="F83" s="212">
        <f>SUM(F84:F96)</f>
        <v>10053</v>
      </c>
      <c r="G83" s="180">
        <f t="shared" si="1"/>
        <v>4.9888731702192309E-4</v>
      </c>
      <c r="H83" s="176">
        <f>#REF!/#REF!-1</f>
        <v>0.3271287128712872</v>
      </c>
      <c r="I83" s="5"/>
      <c r="J83" s="6"/>
    </row>
    <row r="84" spans="1:10">
      <c r="A84" s="109" t="s">
        <v>42</v>
      </c>
      <c r="B84" s="110" t="s">
        <v>931</v>
      </c>
      <c r="C84" s="185">
        <v>7575</v>
      </c>
      <c r="D84" s="185">
        <v>6807.86</v>
      </c>
      <c r="E84" s="182">
        <f t="shared" si="9"/>
        <v>0.89872739273927393</v>
      </c>
      <c r="F84" s="210">
        <v>10053</v>
      </c>
      <c r="G84" s="184">
        <f t="shared" si="1"/>
        <v>4.9888731702192309E-4</v>
      </c>
      <c r="H84" s="176">
        <f>#REF!/#REF!-1</f>
        <v>0.3271287128712872</v>
      </c>
      <c r="I84" s="5"/>
    </row>
    <row r="85" spans="1:10">
      <c r="A85" s="109" t="s">
        <v>43</v>
      </c>
      <c r="B85" s="110" t="s">
        <v>44</v>
      </c>
      <c r="C85" s="185">
        <v>0</v>
      </c>
      <c r="D85" s="185">
        <v>0</v>
      </c>
      <c r="E85" s="182" t="e">
        <f t="shared" si="9"/>
        <v>#DIV/0!</v>
      </c>
      <c r="F85" s="210">
        <v>0</v>
      </c>
      <c r="G85" s="184">
        <f t="shared" si="1"/>
        <v>0</v>
      </c>
      <c r="H85" s="176" t="e">
        <f>#REF!/#REF!-1</f>
        <v>#DIV/0!</v>
      </c>
      <c r="I85" s="5"/>
    </row>
    <row r="86" spans="1:10">
      <c r="A86" s="109" t="s">
        <v>45</v>
      </c>
      <c r="B86" s="110" t="s">
        <v>46</v>
      </c>
      <c r="C86" s="185">
        <v>0</v>
      </c>
      <c r="D86" s="185">
        <v>0</v>
      </c>
      <c r="E86" s="182" t="e">
        <f t="shared" si="9"/>
        <v>#DIV/0!</v>
      </c>
      <c r="F86" s="183">
        <v>0</v>
      </c>
      <c r="G86" s="184">
        <f t="shared" si="1"/>
        <v>0</v>
      </c>
      <c r="H86" s="176" t="e">
        <f>#REF!/#REF!-1</f>
        <v>#DIV/0!</v>
      </c>
      <c r="I86" s="5"/>
    </row>
    <row r="87" spans="1:10">
      <c r="A87" s="109" t="s">
        <v>47</v>
      </c>
      <c r="B87" s="110" t="s">
        <v>48</v>
      </c>
      <c r="C87" s="185">
        <v>0</v>
      </c>
      <c r="D87" s="185">
        <v>0</v>
      </c>
      <c r="E87" s="182" t="e">
        <f t="shared" si="9"/>
        <v>#DIV/0!</v>
      </c>
      <c r="F87" s="183">
        <v>0</v>
      </c>
      <c r="G87" s="184">
        <f t="shared" si="1"/>
        <v>0</v>
      </c>
      <c r="H87" s="176" t="e">
        <f>#REF!/#REF!-1</f>
        <v>#DIV/0!</v>
      </c>
      <c r="I87" s="5"/>
    </row>
    <row r="88" spans="1:10">
      <c r="A88" s="109" t="s">
        <v>49</v>
      </c>
      <c r="B88" s="110" t="s">
        <v>50</v>
      </c>
      <c r="C88" s="185">
        <v>0</v>
      </c>
      <c r="D88" s="185">
        <v>0</v>
      </c>
      <c r="E88" s="182" t="e">
        <f t="shared" si="9"/>
        <v>#DIV/0!</v>
      </c>
      <c r="F88" s="183">
        <v>0</v>
      </c>
      <c r="G88" s="184">
        <f t="shared" si="1"/>
        <v>0</v>
      </c>
      <c r="H88" s="176" t="e">
        <f>#REF!/#REF!-1</f>
        <v>#DIV/0!</v>
      </c>
      <c r="I88" s="5"/>
    </row>
    <row r="89" spans="1:10">
      <c r="A89" s="109" t="s">
        <v>51</v>
      </c>
      <c r="B89" s="110" t="s">
        <v>52</v>
      </c>
      <c r="C89" s="185">
        <v>0</v>
      </c>
      <c r="D89" s="185">
        <v>0</v>
      </c>
      <c r="E89" s="182" t="e">
        <f t="shared" si="9"/>
        <v>#DIV/0!</v>
      </c>
      <c r="F89" s="183">
        <v>0</v>
      </c>
      <c r="G89" s="184">
        <f t="shared" si="1"/>
        <v>0</v>
      </c>
      <c r="H89" s="176" t="e">
        <f>#REF!/#REF!-1</f>
        <v>#DIV/0!</v>
      </c>
      <c r="I89" s="5"/>
    </row>
    <row r="90" spans="1:10">
      <c r="A90" s="109" t="s">
        <v>53</v>
      </c>
      <c r="B90" s="110" t="s">
        <v>54</v>
      </c>
      <c r="C90" s="185">
        <v>0</v>
      </c>
      <c r="D90" s="185">
        <v>0</v>
      </c>
      <c r="E90" s="182" t="e">
        <f t="shared" si="9"/>
        <v>#DIV/0!</v>
      </c>
      <c r="F90" s="210">
        <v>0</v>
      </c>
      <c r="G90" s="184">
        <f t="shared" si="1"/>
        <v>0</v>
      </c>
      <c r="H90" s="176" t="e">
        <f>#REF!/#REF!-1</f>
        <v>#DIV/0!</v>
      </c>
      <c r="I90" s="5"/>
    </row>
    <row r="91" spans="1:10">
      <c r="A91" s="109" t="s">
        <v>55</v>
      </c>
      <c r="B91" s="110" t="s">
        <v>56</v>
      </c>
      <c r="C91" s="185">
        <v>0</v>
      </c>
      <c r="D91" s="185">
        <v>0</v>
      </c>
      <c r="E91" s="182" t="e">
        <f t="shared" si="9"/>
        <v>#DIV/0!</v>
      </c>
      <c r="F91" s="210">
        <v>0</v>
      </c>
      <c r="G91" s="184">
        <f t="shared" si="1"/>
        <v>0</v>
      </c>
      <c r="H91" s="176" t="e">
        <f>#REF!/#REF!-1</f>
        <v>#DIV/0!</v>
      </c>
      <c r="I91" s="5"/>
    </row>
    <row r="92" spans="1:10">
      <c r="A92" s="109" t="s">
        <v>57</v>
      </c>
      <c r="B92" s="110" t="s">
        <v>58</v>
      </c>
      <c r="C92" s="185">
        <v>0</v>
      </c>
      <c r="D92" s="185">
        <v>0</v>
      </c>
      <c r="E92" s="182" t="e">
        <f t="shared" si="9"/>
        <v>#DIV/0!</v>
      </c>
      <c r="F92" s="210">
        <v>0</v>
      </c>
      <c r="G92" s="184">
        <f t="shared" si="1"/>
        <v>0</v>
      </c>
      <c r="H92" s="176" t="e">
        <f>#REF!/#REF!-1</f>
        <v>#DIV/0!</v>
      </c>
      <c r="I92" s="5"/>
    </row>
    <row r="93" spans="1:10">
      <c r="A93" s="109" t="s">
        <v>59</v>
      </c>
      <c r="B93" s="110" t="s">
        <v>60</v>
      </c>
      <c r="C93" s="185">
        <v>0</v>
      </c>
      <c r="D93" s="185">
        <v>0</v>
      </c>
      <c r="E93" s="182" t="e">
        <f t="shared" si="9"/>
        <v>#DIV/0!</v>
      </c>
      <c r="F93" s="210">
        <v>0</v>
      </c>
      <c r="G93" s="184">
        <f t="shared" si="1"/>
        <v>0</v>
      </c>
      <c r="H93" s="176" t="e">
        <f>#REF!/#REF!-1</f>
        <v>#DIV/0!</v>
      </c>
      <c r="I93" s="5"/>
    </row>
    <row r="94" spans="1:10">
      <c r="A94" s="109" t="s">
        <v>61</v>
      </c>
      <c r="B94" s="110" t="s">
        <v>62</v>
      </c>
      <c r="C94" s="185">
        <v>0</v>
      </c>
      <c r="D94" s="185">
        <v>0</v>
      </c>
      <c r="E94" s="182" t="e">
        <f t="shared" si="9"/>
        <v>#DIV/0!</v>
      </c>
      <c r="F94" s="210">
        <v>0</v>
      </c>
      <c r="G94" s="184">
        <f t="shared" si="1"/>
        <v>0</v>
      </c>
      <c r="H94" s="176" t="e">
        <f>#REF!/#REF!-1</f>
        <v>#DIV/0!</v>
      </c>
      <c r="I94" s="5"/>
    </row>
    <row r="95" spans="1:10">
      <c r="A95" s="109" t="s">
        <v>63</v>
      </c>
      <c r="B95" s="110" t="s">
        <v>64</v>
      </c>
      <c r="C95" s="185">
        <v>0</v>
      </c>
      <c r="D95" s="185">
        <v>0</v>
      </c>
      <c r="E95" s="182" t="e">
        <f t="shared" si="9"/>
        <v>#DIV/0!</v>
      </c>
      <c r="F95" s="210">
        <v>0</v>
      </c>
      <c r="G95" s="184">
        <f t="shared" si="1"/>
        <v>0</v>
      </c>
      <c r="H95" s="176" t="e">
        <f>#REF!/#REF!-1</f>
        <v>#DIV/0!</v>
      </c>
      <c r="I95" s="5"/>
    </row>
    <row r="96" spans="1:10">
      <c r="A96" s="109" t="s">
        <v>65</v>
      </c>
      <c r="B96" s="110" t="s">
        <v>66</v>
      </c>
      <c r="C96" s="185">
        <v>0</v>
      </c>
      <c r="D96" s="185">
        <v>0</v>
      </c>
      <c r="E96" s="182" t="e">
        <f t="shared" si="9"/>
        <v>#DIV/0!</v>
      </c>
      <c r="F96" s="210">
        <v>0</v>
      </c>
      <c r="G96" s="184">
        <f t="shared" si="1"/>
        <v>0</v>
      </c>
      <c r="H96" s="176" t="e">
        <f>#REF!/#REF!-1</f>
        <v>#DIV/0!</v>
      </c>
      <c r="I96" s="5"/>
    </row>
    <row r="97" spans="1:10" s="4" customFormat="1">
      <c r="A97" s="171" t="s">
        <v>67</v>
      </c>
      <c r="B97" s="193" t="s">
        <v>68</v>
      </c>
      <c r="C97" s="173">
        <f>C98+C101+C104+C107</f>
        <v>1406500</v>
      </c>
      <c r="D97" s="173">
        <f>D98+D101+D104+D107</f>
        <v>1430555.27</v>
      </c>
      <c r="E97" s="174">
        <f t="shared" si="9"/>
        <v>1.0171029292570211</v>
      </c>
      <c r="F97" s="211">
        <f>F98+F101+F104+F107</f>
        <v>2196001</v>
      </c>
      <c r="G97" s="176">
        <f t="shared" si="1"/>
        <v>0.1089781206672098</v>
      </c>
      <c r="H97" s="176">
        <f>#REF!/#REF!-1</f>
        <v>0.56175286171347305</v>
      </c>
      <c r="I97" s="5"/>
      <c r="J97" s="6"/>
    </row>
    <row r="98" spans="1:10" s="4" customFormat="1">
      <c r="A98" s="115" t="s">
        <v>485</v>
      </c>
      <c r="B98" s="117" t="s">
        <v>486</v>
      </c>
      <c r="C98" s="190">
        <f>C99+C100</f>
        <v>0</v>
      </c>
      <c r="D98" s="190">
        <f>D99+D100</f>
        <v>0</v>
      </c>
      <c r="E98" s="179" t="e">
        <f t="shared" ref="E98:E106" si="12">+D98/C98</f>
        <v>#DIV/0!</v>
      </c>
      <c r="F98" s="212">
        <f>F99+F100</f>
        <v>0</v>
      </c>
      <c r="G98" s="180">
        <f t="shared" ref="G98:G106" si="13">F98/$F$6</f>
        <v>0</v>
      </c>
      <c r="H98" s="176" t="e">
        <f>#REF!/#REF!-1</f>
        <v>#DIV/0!</v>
      </c>
      <c r="I98" s="29"/>
      <c r="J98" s="6"/>
    </row>
    <row r="99" spans="1:10">
      <c r="A99" s="118" t="s">
        <v>487</v>
      </c>
      <c r="B99" s="119" t="s">
        <v>488</v>
      </c>
      <c r="C99" s="185">
        <v>0</v>
      </c>
      <c r="D99" s="185">
        <v>0</v>
      </c>
      <c r="E99" s="182" t="e">
        <f t="shared" si="12"/>
        <v>#DIV/0!</v>
      </c>
      <c r="F99" s="210">
        <v>0</v>
      </c>
      <c r="G99" s="184">
        <f t="shared" si="13"/>
        <v>0</v>
      </c>
      <c r="H99" s="176" t="e">
        <f>#REF!/#REF!-1</f>
        <v>#DIV/0!</v>
      </c>
      <c r="I99" s="5"/>
    </row>
    <row r="100" spans="1:10">
      <c r="A100" s="118" t="s">
        <v>489</v>
      </c>
      <c r="B100" s="119" t="s">
        <v>490</v>
      </c>
      <c r="C100" s="185">
        <v>0</v>
      </c>
      <c r="D100" s="185">
        <v>0</v>
      </c>
      <c r="E100" s="182" t="e">
        <f t="shared" si="12"/>
        <v>#DIV/0!</v>
      </c>
      <c r="F100" s="210">
        <v>0</v>
      </c>
      <c r="G100" s="184">
        <f t="shared" si="13"/>
        <v>0</v>
      </c>
      <c r="H100" s="176" t="e">
        <f>#REF!/#REF!-1</f>
        <v>#DIV/0!</v>
      </c>
      <c r="I100" s="5"/>
    </row>
    <row r="101" spans="1:10" s="4" customFormat="1">
      <c r="A101" s="115" t="s">
        <v>491</v>
      </c>
      <c r="B101" s="117" t="s">
        <v>492</v>
      </c>
      <c r="C101" s="190">
        <f>C102+C103</f>
        <v>10000</v>
      </c>
      <c r="D101" s="190">
        <f>D102+D103</f>
        <v>522.31999999999994</v>
      </c>
      <c r="E101" s="179">
        <f t="shared" si="12"/>
        <v>5.2231999999999994E-2</v>
      </c>
      <c r="F101" s="212">
        <f>F102+F103</f>
        <v>10000</v>
      </c>
      <c r="G101" s="180">
        <f t="shared" si="13"/>
        <v>4.9625715410516575E-4</v>
      </c>
      <c r="H101" s="176">
        <f>#REF!/#REF!-1</f>
        <v>0</v>
      </c>
      <c r="I101" s="29"/>
      <c r="J101" s="6"/>
    </row>
    <row r="102" spans="1:10">
      <c r="A102" s="118" t="s">
        <v>493</v>
      </c>
      <c r="B102" s="119" t="s">
        <v>494</v>
      </c>
      <c r="C102" s="185">
        <v>5000</v>
      </c>
      <c r="D102" s="185">
        <v>194.74</v>
      </c>
      <c r="E102" s="182">
        <f t="shared" si="12"/>
        <v>3.8948000000000003E-2</v>
      </c>
      <c r="F102" s="213">
        <v>5000</v>
      </c>
      <c r="G102" s="184">
        <f t="shared" si="13"/>
        <v>2.4812857705258288E-4</v>
      </c>
      <c r="H102" s="176">
        <f>#REF!/#REF!-1</f>
        <v>0</v>
      </c>
      <c r="I102" s="5"/>
    </row>
    <row r="103" spans="1:10">
      <c r="A103" s="118" t="s">
        <v>495</v>
      </c>
      <c r="B103" s="119" t="s">
        <v>496</v>
      </c>
      <c r="C103" s="185">
        <v>5000</v>
      </c>
      <c r="D103" s="185">
        <v>327.58</v>
      </c>
      <c r="E103" s="182">
        <f t="shared" si="12"/>
        <v>6.5515999999999991E-2</v>
      </c>
      <c r="F103" s="213">
        <v>5000</v>
      </c>
      <c r="G103" s="184">
        <f t="shared" si="13"/>
        <v>2.4812857705258288E-4</v>
      </c>
      <c r="H103" s="176">
        <f>#REF!/#REF!-1</f>
        <v>0</v>
      </c>
      <c r="I103" s="5"/>
    </row>
    <row r="104" spans="1:10" s="4" customFormat="1">
      <c r="A104" s="115" t="s">
        <v>497</v>
      </c>
      <c r="B104" s="117" t="s">
        <v>498</v>
      </c>
      <c r="C104" s="190">
        <f>C105+C106</f>
        <v>28500</v>
      </c>
      <c r="D104" s="190">
        <f>D105+D106</f>
        <v>17477.93</v>
      </c>
      <c r="E104" s="179">
        <f t="shared" si="12"/>
        <v>0.61326070175438596</v>
      </c>
      <c r="F104" s="212">
        <f>F105+F106</f>
        <v>28500</v>
      </c>
      <c r="G104" s="180">
        <f t="shared" si="13"/>
        <v>1.4143328891997222E-3</v>
      </c>
      <c r="H104" s="176">
        <f>#REF!/#REF!-1</f>
        <v>0</v>
      </c>
      <c r="I104" s="29"/>
      <c r="J104" s="6"/>
    </row>
    <row r="105" spans="1:10">
      <c r="A105" s="118" t="s">
        <v>499</v>
      </c>
      <c r="B105" s="119" t="s">
        <v>494</v>
      </c>
      <c r="C105" s="185">
        <v>8500</v>
      </c>
      <c r="D105" s="185">
        <v>4145.4399999999996</v>
      </c>
      <c r="E105" s="182">
        <f t="shared" si="12"/>
        <v>0.48769882352941174</v>
      </c>
      <c r="F105" s="213">
        <v>8500</v>
      </c>
      <c r="G105" s="184">
        <f t="shared" si="13"/>
        <v>4.2181858098939084E-4</v>
      </c>
      <c r="H105" s="176">
        <f>#REF!/#REF!-1</f>
        <v>0</v>
      </c>
      <c r="I105" s="5"/>
    </row>
    <row r="106" spans="1:10">
      <c r="A106" s="118" t="s">
        <v>500</v>
      </c>
      <c r="B106" s="119" t="s">
        <v>496</v>
      </c>
      <c r="C106" s="185">
        <v>20000</v>
      </c>
      <c r="D106" s="185">
        <v>13332.49</v>
      </c>
      <c r="E106" s="182">
        <f t="shared" si="12"/>
        <v>0.66662449999999995</v>
      </c>
      <c r="F106" s="213">
        <v>20000</v>
      </c>
      <c r="G106" s="184">
        <f t="shared" si="13"/>
        <v>9.925143082103315E-4</v>
      </c>
      <c r="H106" s="176">
        <f>#REF!/#REF!-1</f>
        <v>0</v>
      </c>
      <c r="I106" s="5"/>
    </row>
    <row r="107" spans="1:10" s="4" customFormat="1">
      <c r="A107" s="100" t="s">
        <v>69</v>
      </c>
      <c r="B107" s="92" t="s">
        <v>70</v>
      </c>
      <c r="C107" s="190">
        <f>C108+C111+C114+C117</f>
        <v>1368000</v>
      </c>
      <c r="D107" s="190">
        <f>D108+D111+D114+D117</f>
        <v>1412555.02</v>
      </c>
      <c r="E107" s="179">
        <f t="shared" si="9"/>
        <v>1.0325694590643275</v>
      </c>
      <c r="F107" s="212">
        <f>F108+F111+F114+F117</f>
        <v>2157501</v>
      </c>
      <c r="G107" s="180">
        <f t="shared" si="1"/>
        <v>0.10706753062390492</v>
      </c>
      <c r="H107" s="176">
        <f>#REF!/#REF!-1</f>
        <v>0.57756242690058479</v>
      </c>
      <c r="I107" s="5"/>
      <c r="J107" s="6"/>
    </row>
    <row r="108" spans="1:10" s="4" customFormat="1">
      <c r="A108" s="115" t="s">
        <v>501</v>
      </c>
      <c r="B108" s="117" t="s">
        <v>502</v>
      </c>
      <c r="C108" s="190">
        <f>C109+C110</f>
        <v>10000</v>
      </c>
      <c r="D108" s="190">
        <f>D109+D110</f>
        <v>65631.48000000001</v>
      </c>
      <c r="E108" s="179">
        <f t="shared" ref="E108:E116" si="14">+D108/C108</f>
        <v>6.5631480000000009</v>
      </c>
      <c r="F108" s="212">
        <f>F109+F110</f>
        <v>102000</v>
      </c>
      <c r="G108" s="180">
        <f t="shared" ref="G108:G116" si="15">F108/$F$6</f>
        <v>5.0618229718726905E-3</v>
      </c>
      <c r="H108" s="176">
        <f>#REF!/#REF!-1</f>
        <v>9.1999999999999993</v>
      </c>
      <c r="I108" s="29"/>
      <c r="J108" s="6"/>
    </row>
    <row r="109" spans="1:10">
      <c r="A109" s="118" t="s">
        <v>503</v>
      </c>
      <c r="B109" s="119" t="s">
        <v>494</v>
      </c>
      <c r="C109" s="185">
        <v>5000</v>
      </c>
      <c r="D109" s="185">
        <v>26142.22</v>
      </c>
      <c r="E109" s="182">
        <f t="shared" si="14"/>
        <v>5.2284440000000005</v>
      </c>
      <c r="F109" s="213">
        <v>42500</v>
      </c>
      <c r="G109" s="184">
        <f t="shared" si="15"/>
        <v>2.1090929049469545E-3</v>
      </c>
      <c r="H109" s="176">
        <f>#REF!/#REF!-1</f>
        <v>7.5</v>
      </c>
      <c r="I109" s="5"/>
    </row>
    <row r="110" spans="1:10">
      <c r="A110" s="118" t="s">
        <v>504</v>
      </c>
      <c r="B110" s="119" t="s">
        <v>496</v>
      </c>
      <c r="C110" s="185">
        <v>5000</v>
      </c>
      <c r="D110" s="185">
        <v>39489.26</v>
      </c>
      <c r="E110" s="182">
        <f t="shared" si="14"/>
        <v>7.8978520000000003</v>
      </c>
      <c r="F110" s="192">
        <v>59500</v>
      </c>
      <c r="G110" s="184">
        <f t="shared" si="15"/>
        <v>2.952730066925736E-3</v>
      </c>
      <c r="H110" s="176">
        <f>#REF!/#REF!-1</f>
        <v>10.9</v>
      </c>
      <c r="I110" s="5"/>
    </row>
    <row r="111" spans="1:10" s="4" customFormat="1">
      <c r="A111" s="115" t="s">
        <v>505</v>
      </c>
      <c r="B111" s="117" t="s">
        <v>506</v>
      </c>
      <c r="C111" s="190">
        <f>C112+C113</f>
        <v>3000</v>
      </c>
      <c r="D111" s="190">
        <f>D112+D113</f>
        <v>0</v>
      </c>
      <c r="E111" s="179">
        <f t="shared" si="14"/>
        <v>0</v>
      </c>
      <c r="F111" s="191">
        <f>F112+F113</f>
        <v>3000</v>
      </c>
      <c r="G111" s="180">
        <f t="shared" si="15"/>
        <v>1.4887714623154971E-4</v>
      </c>
      <c r="H111" s="176">
        <f>#REF!/#REF!-1</f>
        <v>0</v>
      </c>
      <c r="I111" s="29"/>
      <c r="J111" s="6"/>
    </row>
    <row r="112" spans="1:10">
      <c r="A112" s="118" t="s">
        <v>507</v>
      </c>
      <c r="B112" s="119" t="s">
        <v>494</v>
      </c>
      <c r="C112" s="185">
        <v>1000</v>
      </c>
      <c r="D112" s="185">
        <v>0</v>
      </c>
      <c r="E112" s="182">
        <f t="shared" si="14"/>
        <v>0</v>
      </c>
      <c r="F112" s="192">
        <v>1000</v>
      </c>
      <c r="G112" s="184">
        <f t="shared" si="15"/>
        <v>4.9625715410516574E-5</v>
      </c>
      <c r="H112" s="176">
        <f>#REF!/#REF!-1</f>
        <v>0</v>
      </c>
      <c r="I112" s="5"/>
    </row>
    <row r="113" spans="1:10">
      <c r="A113" s="118" t="s">
        <v>508</v>
      </c>
      <c r="B113" s="119" t="s">
        <v>496</v>
      </c>
      <c r="C113" s="185">
        <v>2000</v>
      </c>
      <c r="D113" s="185">
        <v>0</v>
      </c>
      <c r="E113" s="182">
        <f t="shared" si="14"/>
        <v>0</v>
      </c>
      <c r="F113" s="192">
        <v>2000</v>
      </c>
      <c r="G113" s="184">
        <f t="shared" si="15"/>
        <v>9.9251430821033147E-5</v>
      </c>
      <c r="H113" s="176">
        <f>#REF!/#REF!-1</f>
        <v>0</v>
      </c>
      <c r="I113" s="5"/>
    </row>
    <row r="114" spans="1:10" s="4" customFormat="1">
      <c r="A114" s="115" t="s">
        <v>509</v>
      </c>
      <c r="B114" s="117" t="s">
        <v>510</v>
      </c>
      <c r="C114" s="190">
        <f>C115+C116</f>
        <v>450000</v>
      </c>
      <c r="D114" s="190">
        <f>D115+D116</f>
        <v>380861.51</v>
      </c>
      <c r="E114" s="179">
        <f t="shared" si="14"/>
        <v>0.84635891111111117</v>
      </c>
      <c r="F114" s="191">
        <f>F115+F116</f>
        <v>552500</v>
      </c>
      <c r="G114" s="180">
        <f t="shared" si="15"/>
        <v>2.7418207764310407E-2</v>
      </c>
      <c r="H114" s="176">
        <f>#REF!/#REF!-1</f>
        <v>0.22777777777777786</v>
      </c>
      <c r="I114" s="29"/>
      <c r="J114" s="6"/>
    </row>
    <row r="115" spans="1:10">
      <c r="A115" s="118" t="s">
        <v>511</v>
      </c>
      <c r="B115" s="119" t="s">
        <v>494</v>
      </c>
      <c r="C115" s="185">
        <v>200000</v>
      </c>
      <c r="D115" s="185">
        <v>155697.82</v>
      </c>
      <c r="E115" s="182">
        <f t="shared" si="14"/>
        <v>0.77848910000000004</v>
      </c>
      <c r="F115" s="192">
        <f>'Orçamento Receita 01'!D87</f>
        <v>255000</v>
      </c>
      <c r="G115" s="184">
        <f t="shared" si="15"/>
        <v>1.2654557429681726E-2</v>
      </c>
      <c r="H115" s="176">
        <f>#REF!/#REF!-1</f>
        <v>0.27499999999999991</v>
      </c>
      <c r="I115" s="5"/>
    </row>
    <row r="116" spans="1:10">
      <c r="A116" s="118" t="s">
        <v>512</v>
      </c>
      <c r="B116" s="119" t="s">
        <v>496</v>
      </c>
      <c r="C116" s="185">
        <v>250000</v>
      </c>
      <c r="D116" s="185">
        <v>225163.69</v>
      </c>
      <c r="E116" s="182">
        <f t="shared" si="14"/>
        <v>0.90065476</v>
      </c>
      <c r="F116" s="192">
        <f>'Orçamento Receita 01'!D88</f>
        <v>297500</v>
      </c>
      <c r="G116" s="184">
        <f t="shared" si="15"/>
        <v>1.476365033462868E-2</v>
      </c>
      <c r="H116" s="176">
        <f>#REF!/#REF!-1</f>
        <v>0.18999999999999995</v>
      </c>
      <c r="I116" s="5"/>
    </row>
    <row r="117" spans="1:10" s="4" customFormat="1">
      <c r="A117" s="100" t="s">
        <v>71</v>
      </c>
      <c r="B117" s="92" t="s">
        <v>321</v>
      </c>
      <c r="C117" s="190">
        <f>SUM(C118:C121)</f>
        <v>905000</v>
      </c>
      <c r="D117" s="190">
        <f>SUM(D118:D121)</f>
        <v>966062.03</v>
      </c>
      <c r="E117" s="179">
        <f t="shared" si="9"/>
        <v>1.0674718563535912</v>
      </c>
      <c r="F117" s="191">
        <f>SUM(F118:F121)</f>
        <v>1500001</v>
      </c>
      <c r="G117" s="180">
        <f t="shared" si="1"/>
        <v>7.4438622741490268E-2</v>
      </c>
      <c r="H117" s="176">
        <f>#REF!/#REF!-1</f>
        <v>0.65812751381215451</v>
      </c>
      <c r="I117" s="5"/>
      <c r="J117" s="6"/>
    </row>
    <row r="118" spans="1:10">
      <c r="A118" s="109" t="s">
        <v>72</v>
      </c>
      <c r="B118" s="110" t="s">
        <v>281</v>
      </c>
      <c r="C118" s="185">
        <v>0</v>
      </c>
      <c r="D118" s="185">
        <v>0</v>
      </c>
      <c r="E118" s="182" t="e">
        <f t="shared" si="9"/>
        <v>#DIV/0!</v>
      </c>
      <c r="F118" s="192">
        <v>0</v>
      </c>
      <c r="G118" s="184">
        <f t="shared" si="1"/>
        <v>0</v>
      </c>
      <c r="H118" s="176" t="e">
        <f>#REF!/#REF!-1</f>
        <v>#DIV/0!</v>
      </c>
      <c r="I118" s="5"/>
    </row>
    <row r="119" spans="1:10">
      <c r="A119" s="109" t="s">
        <v>73</v>
      </c>
      <c r="B119" s="110" t="s">
        <v>74</v>
      </c>
      <c r="C119" s="185">
        <v>0</v>
      </c>
      <c r="D119" s="185">
        <v>0</v>
      </c>
      <c r="E119" s="182" t="e">
        <f t="shared" si="9"/>
        <v>#DIV/0!</v>
      </c>
      <c r="F119" s="192">
        <v>0</v>
      </c>
      <c r="G119" s="184">
        <f t="shared" si="1"/>
        <v>0</v>
      </c>
      <c r="H119" s="176" t="e">
        <f>#REF!/#REF!-1</f>
        <v>#DIV/0!</v>
      </c>
      <c r="I119" s="5"/>
    </row>
    <row r="120" spans="1:10">
      <c r="A120" s="109" t="s">
        <v>75</v>
      </c>
      <c r="B120" s="110" t="s">
        <v>320</v>
      </c>
      <c r="C120" s="185">
        <v>5000</v>
      </c>
      <c r="D120" s="185">
        <v>0</v>
      </c>
      <c r="E120" s="182">
        <f t="shared" si="9"/>
        <v>0</v>
      </c>
      <c r="F120" s="192">
        <v>5001</v>
      </c>
      <c r="G120" s="184">
        <f t="shared" si="1"/>
        <v>2.4817820276799336E-4</v>
      </c>
      <c r="H120" s="176">
        <f>#REF!/#REF!-1</f>
        <v>0.12107999999999985</v>
      </c>
      <c r="I120" s="5"/>
    </row>
    <row r="121" spans="1:10">
      <c r="A121" s="109" t="s">
        <v>76</v>
      </c>
      <c r="B121" s="110" t="s">
        <v>319</v>
      </c>
      <c r="C121" s="185">
        <v>900000</v>
      </c>
      <c r="D121" s="185">
        <v>966062.03</v>
      </c>
      <c r="E121" s="182">
        <f t="shared" si="9"/>
        <v>1.0734022555555556</v>
      </c>
      <c r="F121" s="192">
        <v>1495000</v>
      </c>
      <c r="G121" s="184">
        <f t="shared" si="1"/>
        <v>7.4190444538722269E-2</v>
      </c>
      <c r="H121" s="176">
        <f>#REF!/#REF!-1</f>
        <v>0.6611111111111112</v>
      </c>
      <c r="I121" s="5"/>
    </row>
    <row r="122" spans="1:10" s="4" customFormat="1">
      <c r="A122" s="171" t="s">
        <v>77</v>
      </c>
      <c r="B122" s="193" t="s">
        <v>230</v>
      </c>
      <c r="C122" s="173">
        <v>550000</v>
      </c>
      <c r="D122" s="173">
        <f>SUM(D123:D125)</f>
        <v>248535.01</v>
      </c>
      <c r="E122" s="174">
        <f t="shared" si="9"/>
        <v>0.45188183636363638</v>
      </c>
      <c r="F122" s="189">
        <f>SUM(F123:F126)</f>
        <v>2669598</v>
      </c>
      <c r="G122" s="176">
        <f t="shared" si="1"/>
        <v>0.13248071060848421</v>
      </c>
      <c r="H122" s="176">
        <f>#REF!/#REF!-1</f>
        <v>3.8538130181818184</v>
      </c>
      <c r="I122" s="5"/>
      <c r="J122" s="6"/>
    </row>
    <row r="123" spans="1:10" s="16" customFormat="1">
      <c r="A123" s="109" t="s">
        <v>78</v>
      </c>
      <c r="B123" s="110" t="s">
        <v>932</v>
      </c>
      <c r="C123" s="185">
        <v>0</v>
      </c>
      <c r="D123" s="185">
        <v>69065.009999999995</v>
      </c>
      <c r="E123" s="182" t="e">
        <f t="shared" si="9"/>
        <v>#DIV/0!</v>
      </c>
      <c r="F123" s="192">
        <v>50000</v>
      </c>
      <c r="G123" s="184">
        <f t="shared" si="1"/>
        <v>2.4812857705258286E-3</v>
      </c>
      <c r="H123" s="176" t="e">
        <f>#REF!/#REF!-1</f>
        <v>#DIV/0!</v>
      </c>
      <c r="I123" s="27"/>
      <c r="J123" s="219"/>
    </row>
    <row r="124" spans="1:10" s="16" customFormat="1">
      <c r="A124" s="109" t="s">
        <v>513</v>
      </c>
      <c r="B124" s="110" t="s">
        <v>960</v>
      </c>
      <c r="C124" s="185">
        <v>0</v>
      </c>
      <c r="D124" s="185">
        <v>0</v>
      </c>
      <c r="E124" s="182" t="e">
        <f t="shared" ref="E124:E125" si="16">+D124/C124</f>
        <v>#DIV/0!</v>
      </c>
      <c r="F124" s="192">
        <v>400000</v>
      </c>
      <c r="G124" s="184">
        <f t="shared" ref="G124:G125" si="17">F124/$F$6</f>
        <v>1.9850286164206629E-2</v>
      </c>
      <c r="H124" s="176" t="e">
        <f>#REF!/#REF!-1</f>
        <v>#DIV/0!</v>
      </c>
      <c r="I124" s="27"/>
      <c r="J124" s="219"/>
    </row>
    <row r="125" spans="1:10" s="16" customFormat="1">
      <c r="A125" s="109" t="s">
        <v>515</v>
      </c>
      <c r="B125" s="110" t="s">
        <v>933</v>
      </c>
      <c r="C125" s="185">
        <v>550000</v>
      </c>
      <c r="D125" s="185">
        <v>179470</v>
      </c>
      <c r="E125" s="182">
        <f t="shared" si="16"/>
        <v>0.32630909090909088</v>
      </c>
      <c r="F125" s="192">
        <v>50000</v>
      </c>
      <c r="G125" s="184">
        <f t="shared" si="17"/>
        <v>2.4812857705258286E-3</v>
      </c>
      <c r="H125" s="176">
        <f>#REF!/#REF!-1</f>
        <v>-0.90909090909090906</v>
      </c>
      <c r="I125" s="27"/>
      <c r="J125" s="219"/>
    </row>
    <row r="126" spans="1:10" s="16" customFormat="1">
      <c r="A126" s="214" t="s">
        <v>517</v>
      </c>
      <c r="B126" s="110" t="s">
        <v>961</v>
      </c>
      <c r="C126" s="215">
        <v>0</v>
      </c>
      <c r="D126" s="216">
        <v>0</v>
      </c>
      <c r="E126" s="217" t="e">
        <f>+D126/C126</f>
        <v>#DIV/0!</v>
      </c>
      <c r="F126" s="218">
        <v>2169598</v>
      </c>
      <c r="G126" s="196">
        <f>F126/$F$6</f>
        <v>0.10766785290322593</v>
      </c>
      <c r="H126" s="176" t="e">
        <f>#REF!/#REF!-1</f>
        <v>#DIV/0!</v>
      </c>
      <c r="I126" s="27"/>
      <c r="J126" s="219"/>
    </row>
    <row r="127" spans="1:10" s="4" customFormat="1">
      <c r="A127" s="171" t="s">
        <v>79</v>
      </c>
      <c r="B127" s="193" t="s">
        <v>80</v>
      </c>
      <c r="C127" s="173">
        <f>+C128+C132+C135</f>
        <v>661000</v>
      </c>
      <c r="D127" s="173">
        <f>+D128+D132+D135</f>
        <v>380165.82999999996</v>
      </c>
      <c r="E127" s="174">
        <v>0</v>
      </c>
      <c r="F127" s="189">
        <f>+F128+F132+F135</f>
        <v>738000</v>
      </c>
      <c r="G127" s="176">
        <f t="shared" si="1"/>
        <v>3.6623777972961229E-2</v>
      </c>
      <c r="H127" s="176">
        <f>#REF!/#REF!-1</f>
        <v>0.11649016641452348</v>
      </c>
      <c r="I127" s="5"/>
      <c r="J127" s="6"/>
    </row>
    <row r="128" spans="1:10" s="4" customFormat="1">
      <c r="A128" s="171" t="s">
        <v>81</v>
      </c>
      <c r="B128" s="193" t="s">
        <v>82</v>
      </c>
      <c r="C128" s="173">
        <f>SUM(C129:C131)</f>
        <v>250000</v>
      </c>
      <c r="D128" s="173">
        <f>SUM(D129:D131)</f>
        <v>117523.25</v>
      </c>
      <c r="E128" s="173">
        <f>SUM(E129:E131)</f>
        <v>1.2836011000000001</v>
      </c>
      <c r="F128" s="189">
        <f>SUM(F129:F131)</f>
        <v>337000</v>
      </c>
      <c r="G128" s="176">
        <f t="shared" si="1"/>
        <v>1.6723866093344086E-2</v>
      </c>
      <c r="H128" s="176">
        <f>#REF!/#REF!-1</f>
        <v>0.34800000000000009</v>
      </c>
      <c r="I128" s="5"/>
      <c r="J128" s="6"/>
    </row>
    <row r="129" spans="1:10" s="16" customFormat="1">
      <c r="A129" s="109" t="s">
        <v>519</v>
      </c>
      <c r="B129" s="110" t="s">
        <v>520</v>
      </c>
      <c r="C129" s="185">
        <v>100000</v>
      </c>
      <c r="D129" s="185">
        <v>94753.08</v>
      </c>
      <c r="E129" s="182">
        <f t="shared" si="9"/>
        <v>0.94753080000000001</v>
      </c>
      <c r="F129" s="192">
        <f>'Orçamento Receita 01'!D101</f>
        <v>187000</v>
      </c>
      <c r="G129" s="184">
        <f t="shared" ref="G129" si="18">F129/$F$6</f>
        <v>9.2800087817665987E-3</v>
      </c>
      <c r="H129" s="176">
        <f>#REF!/#REF!-1</f>
        <v>0.87000000000000011</v>
      </c>
      <c r="I129" s="27"/>
      <c r="J129" s="219"/>
    </row>
    <row r="130" spans="1:10" s="16" customFormat="1">
      <c r="A130" s="109" t="s">
        <v>83</v>
      </c>
      <c r="B130" s="110" t="s">
        <v>521</v>
      </c>
      <c r="C130" s="185">
        <v>50000</v>
      </c>
      <c r="D130" s="185">
        <v>10836.86</v>
      </c>
      <c r="E130" s="182">
        <f t="shared" si="9"/>
        <v>0.21673720000000002</v>
      </c>
      <c r="F130" s="192">
        <v>50000</v>
      </c>
      <c r="G130" s="184">
        <f t="shared" si="1"/>
        <v>2.4812857705258286E-3</v>
      </c>
      <c r="H130" s="176">
        <f>#REF!/#REF!-1</f>
        <v>0</v>
      </c>
      <c r="I130" s="27"/>
      <c r="J130" s="219"/>
    </row>
    <row r="131" spans="1:10" s="16" customFormat="1">
      <c r="A131" s="109" t="s">
        <v>935</v>
      </c>
      <c r="B131" s="110" t="s">
        <v>936</v>
      </c>
      <c r="C131" s="194">
        <v>100000</v>
      </c>
      <c r="D131" s="185">
        <v>11933.31</v>
      </c>
      <c r="E131" s="182">
        <f>+D131/C131</f>
        <v>0.1193331</v>
      </c>
      <c r="F131" s="195">
        <v>100000</v>
      </c>
      <c r="G131" s="196">
        <f>F131/$F$6</f>
        <v>4.9625715410516573E-3</v>
      </c>
      <c r="H131" s="176">
        <f>#REF!/#REF!-1</f>
        <v>0</v>
      </c>
      <c r="I131" s="27"/>
      <c r="J131" s="219"/>
    </row>
    <row r="132" spans="1:10" s="4" customFormat="1">
      <c r="A132" s="115" t="s">
        <v>522</v>
      </c>
      <c r="B132" s="117" t="s">
        <v>523</v>
      </c>
      <c r="C132" s="173">
        <f>SUM(C133:C134)</f>
        <v>391000</v>
      </c>
      <c r="D132" s="173">
        <f>SUM(D133:D134)</f>
        <v>262642.57999999996</v>
      </c>
      <c r="E132" s="174">
        <f t="shared" ref="E132:E136" si="19">+D132/C132</f>
        <v>0.67172015345268532</v>
      </c>
      <c r="F132" s="189">
        <f>SUM(F133:F134)</f>
        <v>391000</v>
      </c>
      <c r="G132" s="176">
        <f t="shared" ref="G132:G134" si="20">F132/$F$6</f>
        <v>1.940365472551198E-2</v>
      </c>
      <c r="H132" s="176">
        <f>#REF!/#REF!-1</f>
        <v>0</v>
      </c>
      <c r="I132" s="29"/>
      <c r="J132" s="6"/>
    </row>
    <row r="133" spans="1:10" s="16" customFormat="1">
      <c r="A133" s="118" t="s">
        <v>524</v>
      </c>
      <c r="B133" s="119" t="s">
        <v>494</v>
      </c>
      <c r="C133" s="185">
        <v>85000</v>
      </c>
      <c r="D133" s="185">
        <v>34156.81</v>
      </c>
      <c r="E133" s="182">
        <f t="shared" si="19"/>
        <v>0.40184482352941175</v>
      </c>
      <c r="F133" s="192">
        <f>'Orçamento Receita 01'!D105</f>
        <v>85000</v>
      </c>
      <c r="G133" s="184">
        <f t="shared" si="20"/>
        <v>4.218185809893909E-3</v>
      </c>
      <c r="H133" s="176">
        <f>#REF!/#REF!-1</f>
        <v>0</v>
      </c>
      <c r="I133" s="27"/>
      <c r="J133" s="219"/>
    </row>
    <row r="134" spans="1:10" s="16" customFormat="1">
      <c r="A134" s="118" t="s">
        <v>525</v>
      </c>
      <c r="B134" s="119" t="s">
        <v>496</v>
      </c>
      <c r="C134" s="185">
        <v>306000</v>
      </c>
      <c r="D134" s="185">
        <v>228485.77</v>
      </c>
      <c r="E134" s="182">
        <f t="shared" si="19"/>
        <v>0.74668552287581691</v>
      </c>
      <c r="F134" s="192">
        <f>'Orçamento Receita 01'!D106</f>
        <v>306000</v>
      </c>
      <c r="G134" s="184">
        <f t="shared" si="20"/>
        <v>1.5185468915618072E-2</v>
      </c>
      <c r="H134" s="176">
        <f>#REF!/#REF!-1</f>
        <v>0</v>
      </c>
      <c r="I134" s="27"/>
      <c r="J134" s="219"/>
    </row>
    <row r="135" spans="1:10" s="4" customFormat="1">
      <c r="A135" s="171" t="s">
        <v>84</v>
      </c>
      <c r="B135" s="193" t="s">
        <v>85</v>
      </c>
      <c r="C135" s="173">
        <f>SUM(C136:C137)</f>
        <v>20000</v>
      </c>
      <c r="D135" s="173">
        <f>SUM(D136:D137)</f>
        <v>0</v>
      </c>
      <c r="E135" s="174">
        <f t="shared" si="9"/>
        <v>0</v>
      </c>
      <c r="F135" s="189">
        <f>SUM(F136:F137)</f>
        <v>10000</v>
      </c>
      <c r="G135" s="176">
        <f t="shared" si="1"/>
        <v>4.9625715410516575E-4</v>
      </c>
      <c r="H135" s="176">
        <f>#REF!/#REF!-1</f>
        <v>-0.5</v>
      </c>
      <c r="I135" s="5"/>
      <c r="J135" s="6"/>
    </row>
    <row r="136" spans="1:10" s="16" customFormat="1">
      <c r="A136" s="109" t="s">
        <v>86</v>
      </c>
      <c r="B136" s="110" t="s">
        <v>87</v>
      </c>
      <c r="C136" s="185">
        <v>5000</v>
      </c>
      <c r="D136" s="185">
        <v>0</v>
      </c>
      <c r="E136" s="182">
        <f t="shared" si="19"/>
        <v>0</v>
      </c>
      <c r="F136" s="192">
        <v>5000</v>
      </c>
      <c r="G136" s="184">
        <f t="shared" si="1"/>
        <v>2.4812857705258288E-4</v>
      </c>
      <c r="H136" s="176">
        <f>#REF!/#REF!-1</f>
        <v>0</v>
      </c>
      <c r="I136" s="27"/>
      <c r="J136" s="219"/>
    </row>
    <row r="137" spans="1:10" s="16" customFormat="1">
      <c r="A137" s="109" t="s">
        <v>88</v>
      </c>
      <c r="B137" s="110" t="s">
        <v>89</v>
      </c>
      <c r="C137" s="185">
        <v>15000</v>
      </c>
      <c r="D137" s="185">
        <v>0</v>
      </c>
      <c r="E137" s="182">
        <f t="shared" ref="E137:E165" si="21">+D137/C137</f>
        <v>0</v>
      </c>
      <c r="F137" s="192">
        <v>5000</v>
      </c>
      <c r="G137" s="184">
        <f t="shared" si="1"/>
        <v>2.4812857705258288E-4</v>
      </c>
      <c r="H137" s="176">
        <f>#REF!/#REF!-1</f>
        <v>-0.66666666666666674</v>
      </c>
      <c r="I137" s="27"/>
      <c r="J137" s="219"/>
    </row>
    <row r="138" spans="1:10">
      <c r="A138" s="171" t="s">
        <v>923</v>
      </c>
      <c r="B138" s="193" t="s">
        <v>920</v>
      </c>
      <c r="C138" s="173">
        <f>C140</f>
        <v>2000</v>
      </c>
      <c r="D138" s="173">
        <f>D140</f>
        <v>998.69</v>
      </c>
      <c r="E138" s="174">
        <f t="shared" ref="E138:E140" si="22">+D138/C138</f>
        <v>0.49934500000000004</v>
      </c>
      <c r="F138" s="189">
        <f>F140</f>
        <v>1431</v>
      </c>
      <c r="G138" s="176">
        <f t="shared" ref="G138:G140" si="23">F138/$F$6</f>
        <v>7.1014398752449213E-5</v>
      </c>
      <c r="H138" s="176">
        <f>#REF!/#REF!-1</f>
        <v>-0.28427999999999998</v>
      </c>
      <c r="I138" s="5"/>
    </row>
    <row r="139" spans="1:10">
      <c r="A139" s="171" t="s">
        <v>924</v>
      </c>
      <c r="B139" s="110" t="s">
        <v>921</v>
      </c>
      <c r="C139" s="185">
        <v>0</v>
      </c>
      <c r="D139" s="185">
        <v>0</v>
      </c>
      <c r="E139" s="197" t="e">
        <f>+D139/C139</f>
        <v>#DIV/0!</v>
      </c>
      <c r="F139" s="195">
        <v>0</v>
      </c>
      <c r="G139" s="196">
        <f>F139/$F$6</f>
        <v>0</v>
      </c>
      <c r="H139" s="176" t="e">
        <f>#REF!/#REF!-1</f>
        <v>#DIV/0!</v>
      </c>
      <c r="I139" s="5"/>
    </row>
    <row r="140" spans="1:10" s="16" customFormat="1">
      <c r="A140" s="109" t="s">
        <v>925</v>
      </c>
      <c r="B140" s="110" t="s">
        <v>922</v>
      </c>
      <c r="C140" s="185">
        <v>2000</v>
      </c>
      <c r="D140" s="185">
        <v>998.69</v>
      </c>
      <c r="E140" s="182">
        <f t="shared" si="22"/>
        <v>0.49934500000000004</v>
      </c>
      <c r="F140" s="192">
        <v>1431</v>
      </c>
      <c r="G140" s="184">
        <f t="shared" si="23"/>
        <v>7.1014398752449213E-5</v>
      </c>
      <c r="H140" s="176">
        <f>#REF!/#REF!-1</f>
        <v>-0.28427999999999998</v>
      </c>
      <c r="I140" s="27"/>
      <c r="J140" s="219"/>
    </row>
    <row r="141" spans="1:10" s="4" customFormat="1" ht="21.75" customHeight="1">
      <c r="A141" s="100" t="s">
        <v>90</v>
      </c>
      <c r="B141" s="101" t="s">
        <v>565</v>
      </c>
      <c r="C141" s="173">
        <f>C142+C146+C164+C169+C172+C173</f>
        <v>1306974</v>
      </c>
      <c r="D141" s="173">
        <f>D169</f>
        <v>440540.4</v>
      </c>
      <c r="E141" s="174">
        <f t="shared" si="21"/>
        <v>0.33706898530498697</v>
      </c>
      <c r="F141" s="189">
        <f>F142+F146+F164+F169+F172+F173</f>
        <v>400000</v>
      </c>
      <c r="G141" s="176">
        <f t="shared" ref="G141:G173" si="24">F141/$F$6</f>
        <v>1.9850286164206629E-2</v>
      </c>
      <c r="H141" s="176">
        <f>#REF!/#REF!-1</f>
        <v>-0.69394953533888204</v>
      </c>
      <c r="I141" s="5"/>
      <c r="J141" s="6"/>
    </row>
    <row r="142" spans="1:10" s="4" customFormat="1">
      <c r="A142" s="171" t="s">
        <v>91</v>
      </c>
      <c r="B142" s="101" t="s">
        <v>330</v>
      </c>
      <c r="C142" s="173">
        <v>0</v>
      </c>
      <c r="D142" s="173">
        <v>0</v>
      </c>
      <c r="E142" s="174">
        <v>0</v>
      </c>
      <c r="F142" s="189">
        <v>0</v>
      </c>
      <c r="G142" s="176">
        <f t="shared" si="24"/>
        <v>0</v>
      </c>
      <c r="H142" s="176" t="e">
        <f>#REF!/#REF!-1</f>
        <v>#DIV/0!</v>
      </c>
      <c r="I142" s="5"/>
      <c r="J142" s="6"/>
    </row>
    <row r="143" spans="1:10" s="4" customFormat="1">
      <c r="A143" s="115" t="s">
        <v>92</v>
      </c>
      <c r="B143" s="117" t="s">
        <v>93</v>
      </c>
      <c r="C143" s="173">
        <f>C144+C145</f>
        <v>0</v>
      </c>
      <c r="D143" s="173">
        <f>D144+D145</f>
        <v>0</v>
      </c>
      <c r="E143" s="174" t="e">
        <f t="shared" ref="E143:E145" si="25">+D143/C143</f>
        <v>#DIV/0!</v>
      </c>
      <c r="F143" s="189">
        <f>F144+F145</f>
        <v>0</v>
      </c>
      <c r="G143" s="176">
        <f t="shared" ref="G143:G145" si="26">F143/$F$6</f>
        <v>0</v>
      </c>
      <c r="H143" s="176" t="e">
        <f>#REF!/#REF!-1</f>
        <v>#DIV/0!</v>
      </c>
      <c r="I143" s="29"/>
      <c r="J143" s="6"/>
    </row>
    <row r="144" spans="1:10" s="16" customFormat="1">
      <c r="A144" s="118" t="s">
        <v>527</v>
      </c>
      <c r="B144" s="119" t="s">
        <v>634</v>
      </c>
      <c r="C144" s="185">
        <v>0</v>
      </c>
      <c r="D144" s="185">
        <v>0</v>
      </c>
      <c r="E144" s="182" t="e">
        <f>+D144/C144</f>
        <v>#DIV/0!</v>
      </c>
      <c r="F144" s="195">
        <v>0</v>
      </c>
      <c r="G144" s="184">
        <f>F144/$F$6</f>
        <v>0</v>
      </c>
      <c r="H144" s="176" t="e">
        <f>#REF!/#REF!-1</f>
        <v>#DIV/0!</v>
      </c>
      <c r="I144" s="27"/>
      <c r="J144" s="219"/>
    </row>
    <row r="145" spans="1:10" s="16" customFormat="1" ht="12.75" customHeight="1">
      <c r="A145" s="118" t="s">
        <v>528</v>
      </c>
      <c r="B145" s="119" t="s">
        <v>529</v>
      </c>
      <c r="C145" s="185">
        <v>0</v>
      </c>
      <c r="D145" s="185">
        <v>0</v>
      </c>
      <c r="E145" s="182" t="e">
        <f t="shared" si="25"/>
        <v>#DIV/0!</v>
      </c>
      <c r="F145" s="195">
        <v>0</v>
      </c>
      <c r="G145" s="184">
        <f t="shared" si="26"/>
        <v>0</v>
      </c>
      <c r="H145" s="176" t="e">
        <f>#REF!/#REF!-1</f>
        <v>#DIV/0!</v>
      </c>
      <c r="I145" s="27"/>
      <c r="J145" s="219"/>
    </row>
    <row r="146" spans="1:10" s="4" customFormat="1">
      <c r="A146" s="171" t="s">
        <v>94</v>
      </c>
      <c r="B146" s="101" t="s">
        <v>331</v>
      </c>
      <c r="C146" s="173">
        <f>C147+C157+C161</f>
        <v>0</v>
      </c>
      <c r="D146" s="173">
        <f>D147+D157+D161</f>
        <v>0</v>
      </c>
      <c r="E146" s="174">
        <v>0</v>
      </c>
      <c r="F146" s="189">
        <f>F147+F157+F161</f>
        <v>0</v>
      </c>
      <c r="G146" s="176">
        <f t="shared" si="24"/>
        <v>0</v>
      </c>
      <c r="H146" s="176" t="e">
        <f>#REF!/#REF!-1</f>
        <v>#DIV/0!</v>
      </c>
      <c r="I146" s="5"/>
      <c r="J146" s="6"/>
    </row>
    <row r="147" spans="1:10" s="23" customFormat="1">
      <c r="A147" s="115" t="s">
        <v>96</v>
      </c>
      <c r="B147" s="117" t="s">
        <v>97</v>
      </c>
      <c r="C147" s="190">
        <f>SUM(C148:C156)</f>
        <v>0</v>
      </c>
      <c r="D147" s="190">
        <f>SUM(D148:D156)</f>
        <v>0</v>
      </c>
      <c r="E147" s="179" t="e">
        <f t="shared" ref="E147:E163" si="27">+D147/C147</f>
        <v>#DIV/0!</v>
      </c>
      <c r="F147" s="191">
        <f>SUM(F148:F156)</f>
        <v>0</v>
      </c>
      <c r="G147" s="180">
        <f t="shared" ref="G147:G163" si="28">F147/$F$6</f>
        <v>0</v>
      </c>
      <c r="H147" s="176" t="e">
        <f>#REF!/#REF!-1</f>
        <v>#DIV/0!</v>
      </c>
      <c r="I147" s="34"/>
      <c r="J147" s="220"/>
    </row>
    <row r="148" spans="1:10" s="16" customFormat="1">
      <c r="A148" s="118" t="s">
        <v>530</v>
      </c>
      <c r="B148" s="119" t="s">
        <v>531</v>
      </c>
      <c r="C148" s="185">
        <v>0</v>
      </c>
      <c r="D148" s="185">
        <v>0</v>
      </c>
      <c r="E148" s="182" t="e">
        <f t="shared" si="27"/>
        <v>#DIV/0!</v>
      </c>
      <c r="F148" s="195">
        <v>0</v>
      </c>
      <c r="G148" s="184">
        <f t="shared" si="28"/>
        <v>0</v>
      </c>
      <c r="H148" s="176" t="e">
        <f>#REF!/#REF!-1</f>
        <v>#DIV/0!</v>
      </c>
      <c r="I148" s="27"/>
      <c r="J148" s="219"/>
    </row>
    <row r="149" spans="1:10" s="16" customFormat="1">
      <c r="A149" s="118" t="s">
        <v>532</v>
      </c>
      <c r="B149" s="119" t="s">
        <v>533</v>
      </c>
      <c r="C149" s="185">
        <v>0</v>
      </c>
      <c r="D149" s="185">
        <v>0</v>
      </c>
      <c r="E149" s="182" t="e">
        <f t="shared" si="27"/>
        <v>#DIV/0!</v>
      </c>
      <c r="F149" s="195">
        <v>0</v>
      </c>
      <c r="G149" s="184">
        <f t="shared" si="28"/>
        <v>0</v>
      </c>
      <c r="H149" s="176" t="e">
        <f>#REF!/#REF!-1</f>
        <v>#DIV/0!</v>
      </c>
      <c r="I149" s="27"/>
      <c r="J149" s="219"/>
    </row>
    <row r="150" spans="1:10" s="16" customFormat="1">
      <c r="A150" s="118" t="s">
        <v>534</v>
      </c>
      <c r="B150" s="119" t="s">
        <v>535</v>
      </c>
      <c r="C150" s="185">
        <v>0</v>
      </c>
      <c r="D150" s="185">
        <v>0</v>
      </c>
      <c r="E150" s="182" t="e">
        <f t="shared" si="27"/>
        <v>#DIV/0!</v>
      </c>
      <c r="F150" s="195">
        <v>0</v>
      </c>
      <c r="G150" s="184">
        <f t="shared" si="28"/>
        <v>0</v>
      </c>
      <c r="H150" s="176" t="e">
        <f>#REF!/#REF!-1</f>
        <v>#DIV/0!</v>
      </c>
      <c r="I150" s="27"/>
      <c r="J150" s="219"/>
    </row>
    <row r="151" spans="1:10" s="16" customFormat="1">
      <c r="A151" s="118" t="s">
        <v>536</v>
      </c>
      <c r="B151" s="119" t="s">
        <v>537</v>
      </c>
      <c r="C151" s="185">
        <v>0</v>
      </c>
      <c r="D151" s="185">
        <v>0</v>
      </c>
      <c r="E151" s="182" t="e">
        <f t="shared" si="27"/>
        <v>#DIV/0!</v>
      </c>
      <c r="F151" s="195">
        <v>0</v>
      </c>
      <c r="G151" s="184">
        <f t="shared" si="28"/>
        <v>0</v>
      </c>
      <c r="H151" s="176" t="e">
        <f>#REF!/#REF!-1</f>
        <v>#DIV/0!</v>
      </c>
      <c r="I151" s="27"/>
      <c r="J151" s="219"/>
    </row>
    <row r="152" spans="1:10" s="16" customFormat="1">
      <c r="A152" s="118" t="s">
        <v>538</v>
      </c>
      <c r="B152" s="119" t="s">
        <v>539</v>
      </c>
      <c r="C152" s="185">
        <v>0</v>
      </c>
      <c r="D152" s="185">
        <v>0</v>
      </c>
      <c r="E152" s="182" t="e">
        <f t="shared" si="27"/>
        <v>#DIV/0!</v>
      </c>
      <c r="F152" s="195">
        <v>0</v>
      </c>
      <c r="G152" s="184">
        <f t="shared" si="28"/>
        <v>0</v>
      </c>
      <c r="H152" s="176" t="e">
        <f>#REF!/#REF!-1</f>
        <v>#DIV/0!</v>
      </c>
      <c r="I152" s="27"/>
      <c r="J152" s="219"/>
    </row>
    <row r="153" spans="1:10" s="16" customFormat="1">
      <c r="A153" s="118" t="s">
        <v>540</v>
      </c>
      <c r="B153" s="119" t="s">
        <v>541</v>
      </c>
      <c r="C153" s="185">
        <v>0</v>
      </c>
      <c r="D153" s="185">
        <v>0</v>
      </c>
      <c r="E153" s="182" t="e">
        <f t="shared" si="27"/>
        <v>#DIV/0!</v>
      </c>
      <c r="F153" s="195">
        <v>0</v>
      </c>
      <c r="G153" s="184">
        <f t="shared" si="28"/>
        <v>0</v>
      </c>
      <c r="H153" s="176" t="e">
        <f>#REF!/#REF!-1</f>
        <v>#DIV/0!</v>
      </c>
      <c r="I153" s="27"/>
      <c r="J153" s="219"/>
    </row>
    <row r="154" spans="1:10" s="16" customFormat="1">
      <c r="A154" s="118" t="s">
        <v>542</v>
      </c>
      <c r="B154" s="119" t="s">
        <v>543</v>
      </c>
      <c r="C154" s="185">
        <v>0</v>
      </c>
      <c r="D154" s="185">
        <v>0</v>
      </c>
      <c r="E154" s="182" t="e">
        <f t="shared" si="27"/>
        <v>#DIV/0!</v>
      </c>
      <c r="F154" s="195">
        <v>0</v>
      </c>
      <c r="G154" s="184">
        <f t="shared" si="28"/>
        <v>0</v>
      </c>
      <c r="H154" s="176" t="e">
        <f>#REF!/#REF!-1</f>
        <v>#DIV/0!</v>
      </c>
      <c r="I154" s="27"/>
      <c r="J154" s="219"/>
    </row>
    <row r="155" spans="1:10" s="16" customFormat="1">
      <c r="A155" s="118" t="s">
        <v>544</v>
      </c>
      <c r="B155" s="119" t="s">
        <v>545</v>
      </c>
      <c r="C155" s="185">
        <v>0</v>
      </c>
      <c r="D155" s="185">
        <v>0</v>
      </c>
      <c r="E155" s="182" t="e">
        <f t="shared" si="27"/>
        <v>#DIV/0!</v>
      </c>
      <c r="F155" s="195">
        <v>0</v>
      </c>
      <c r="G155" s="184">
        <f t="shared" si="28"/>
        <v>0</v>
      </c>
      <c r="H155" s="176" t="e">
        <f>#REF!/#REF!-1</f>
        <v>#DIV/0!</v>
      </c>
      <c r="I155" s="27"/>
      <c r="J155" s="219"/>
    </row>
    <row r="156" spans="1:10" s="16" customFormat="1">
      <c r="A156" s="118" t="s">
        <v>546</v>
      </c>
      <c r="B156" s="119" t="s">
        <v>547</v>
      </c>
      <c r="C156" s="185">
        <v>0</v>
      </c>
      <c r="D156" s="185">
        <v>0</v>
      </c>
      <c r="E156" s="182" t="e">
        <f t="shared" si="27"/>
        <v>#DIV/0!</v>
      </c>
      <c r="F156" s="195">
        <v>0</v>
      </c>
      <c r="G156" s="184">
        <f t="shared" si="28"/>
        <v>0</v>
      </c>
      <c r="H156" s="176" t="e">
        <f>#REF!/#REF!-1</f>
        <v>#DIV/0!</v>
      </c>
      <c r="I156" s="27"/>
      <c r="J156" s="219"/>
    </row>
    <row r="157" spans="1:10" s="23" customFormat="1">
      <c r="A157" s="115" t="s">
        <v>98</v>
      </c>
      <c r="B157" s="117" t="s">
        <v>99</v>
      </c>
      <c r="C157" s="190">
        <f>C158+C159+C160</f>
        <v>0</v>
      </c>
      <c r="D157" s="190">
        <f>D158+D159+D160</f>
        <v>0</v>
      </c>
      <c r="E157" s="179" t="e">
        <f t="shared" si="27"/>
        <v>#DIV/0!</v>
      </c>
      <c r="F157" s="191">
        <f>F158+F159+F160</f>
        <v>0</v>
      </c>
      <c r="G157" s="180">
        <f t="shared" si="28"/>
        <v>0</v>
      </c>
      <c r="H157" s="176" t="e">
        <f>#REF!/#REF!-1</f>
        <v>#DIV/0!</v>
      </c>
      <c r="I157" s="34"/>
      <c r="J157" s="220"/>
    </row>
    <row r="158" spans="1:10" s="16" customFormat="1">
      <c r="A158" s="118" t="s">
        <v>548</v>
      </c>
      <c r="B158" s="119" t="s">
        <v>549</v>
      </c>
      <c r="C158" s="185">
        <v>0</v>
      </c>
      <c r="D158" s="185">
        <v>0</v>
      </c>
      <c r="E158" s="182" t="e">
        <f t="shared" si="27"/>
        <v>#DIV/0!</v>
      </c>
      <c r="F158" s="195">
        <v>0</v>
      </c>
      <c r="G158" s="184">
        <f t="shared" si="28"/>
        <v>0</v>
      </c>
      <c r="H158" s="176" t="e">
        <f>#REF!/#REF!-1</f>
        <v>#DIV/0!</v>
      </c>
      <c r="I158" s="27"/>
      <c r="J158" s="219"/>
    </row>
    <row r="159" spans="1:10" s="16" customFormat="1">
      <c r="A159" s="118" t="s">
        <v>550</v>
      </c>
      <c r="B159" s="119" t="s">
        <v>551</v>
      </c>
      <c r="C159" s="185">
        <v>0</v>
      </c>
      <c r="D159" s="185">
        <v>0</v>
      </c>
      <c r="E159" s="182" t="e">
        <f t="shared" si="27"/>
        <v>#DIV/0!</v>
      </c>
      <c r="F159" s="195">
        <v>0</v>
      </c>
      <c r="G159" s="184">
        <f t="shared" si="28"/>
        <v>0</v>
      </c>
      <c r="H159" s="176" t="e">
        <f>#REF!/#REF!-1</f>
        <v>#DIV/0!</v>
      </c>
      <c r="I159" s="27"/>
      <c r="J159" s="219"/>
    </row>
    <row r="160" spans="1:10" s="16" customFormat="1">
      <c r="A160" s="118" t="s">
        <v>552</v>
      </c>
      <c r="B160" s="119" t="s">
        <v>553</v>
      </c>
      <c r="C160" s="185">
        <v>0</v>
      </c>
      <c r="D160" s="185">
        <v>0</v>
      </c>
      <c r="E160" s="182" t="e">
        <f t="shared" si="27"/>
        <v>#DIV/0!</v>
      </c>
      <c r="F160" s="195">
        <v>0</v>
      </c>
      <c r="G160" s="184">
        <f t="shared" si="28"/>
        <v>0</v>
      </c>
      <c r="H160" s="176" t="e">
        <f>#REF!/#REF!-1</f>
        <v>#DIV/0!</v>
      </c>
      <c r="I160" s="27"/>
      <c r="J160" s="219"/>
    </row>
    <row r="161" spans="1:10" s="23" customFormat="1">
      <c r="A161" s="115" t="s">
        <v>100</v>
      </c>
      <c r="B161" s="117" t="s">
        <v>101</v>
      </c>
      <c r="C161" s="190">
        <f>C162+C163</f>
        <v>0</v>
      </c>
      <c r="D161" s="190">
        <f>D162+D163</f>
        <v>0</v>
      </c>
      <c r="E161" s="179" t="e">
        <f t="shared" si="27"/>
        <v>#DIV/0!</v>
      </c>
      <c r="F161" s="191">
        <f>F162+F163</f>
        <v>0</v>
      </c>
      <c r="G161" s="180">
        <f t="shared" si="28"/>
        <v>0</v>
      </c>
      <c r="H161" s="176" t="e">
        <f>#REF!/#REF!-1</f>
        <v>#DIV/0!</v>
      </c>
      <c r="I161" s="34"/>
      <c r="J161" s="220"/>
    </row>
    <row r="162" spans="1:10" s="16" customFormat="1">
      <c r="A162" s="118" t="s">
        <v>554</v>
      </c>
      <c r="B162" s="119" t="s">
        <v>555</v>
      </c>
      <c r="C162" s="185">
        <v>0</v>
      </c>
      <c r="D162" s="185">
        <v>0</v>
      </c>
      <c r="E162" s="182" t="e">
        <f t="shared" si="27"/>
        <v>#DIV/0!</v>
      </c>
      <c r="F162" s="195">
        <v>0</v>
      </c>
      <c r="G162" s="184">
        <f t="shared" si="28"/>
        <v>0</v>
      </c>
      <c r="H162" s="176" t="e">
        <f>#REF!/#REF!-1</f>
        <v>#DIV/0!</v>
      </c>
      <c r="I162" s="27"/>
      <c r="J162" s="219"/>
    </row>
    <row r="163" spans="1:10" s="16" customFormat="1">
      <c r="A163" s="118" t="s">
        <v>556</v>
      </c>
      <c r="B163" s="119" t="s">
        <v>557</v>
      </c>
      <c r="C163" s="185">
        <v>0</v>
      </c>
      <c r="D163" s="185">
        <v>0</v>
      </c>
      <c r="E163" s="182" t="e">
        <f t="shared" si="27"/>
        <v>#DIV/0!</v>
      </c>
      <c r="F163" s="195">
        <v>0</v>
      </c>
      <c r="G163" s="184">
        <f t="shared" si="28"/>
        <v>0</v>
      </c>
      <c r="H163" s="176" t="e">
        <f>#REF!/#REF!-1</f>
        <v>#DIV/0!</v>
      </c>
      <c r="I163" s="27"/>
      <c r="J163" s="219"/>
    </row>
    <row r="164" spans="1:10" s="4" customFormat="1">
      <c r="A164" s="171" t="s">
        <v>102</v>
      </c>
      <c r="B164" s="101" t="s">
        <v>397</v>
      </c>
      <c r="C164" s="198">
        <f>+C165</f>
        <v>0</v>
      </c>
      <c r="D164" s="173">
        <f>+D165</f>
        <v>0</v>
      </c>
      <c r="E164" s="174" t="e">
        <f t="shared" si="21"/>
        <v>#DIV/0!</v>
      </c>
      <c r="F164" s="199">
        <f>+F165</f>
        <v>0</v>
      </c>
      <c r="G164" s="176">
        <f t="shared" si="24"/>
        <v>0</v>
      </c>
      <c r="H164" s="176" t="e">
        <f>#REF!/#REF!-1</f>
        <v>#DIV/0!</v>
      </c>
      <c r="I164" s="5"/>
      <c r="J164" s="6"/>
    </row>
    <row r="165" spans="1:10" s="16" customFormat="1">
      <c r="A165" s="109" t="s">
        <v>103</v>
      </c>
      <c r="B165" s="110" t="s">
        <v>558</v>
      </c>
      <c r="C165" s="185">
        <v>0</v>
      </c>
      <c r="D165" s="185">
        <v>0</v>
      </c>
      <c r="E165" s="182" t="e">
        <f t="shared" si="21"/>
        <v>#DIV/0!</v>
      </c>
      <c r="F165" s="195">
        <v>0</v>
      </c>
      <c r="G165" s="184">
        <f t="shared" si="24"/>
        <v>0</v>
      </c>
      <c r="H165" s="176" t="e">
        <f>#REF!/#REF!-1</f>
        <v>#DIV/0!</v>
      </c>
      <c r="I165" s="27"/>
      <c r="J165" s="219"/>
    </row>
    <row r="166" spans="1:10" s="16" customFormat="1">
      <c r="A166" s="115" t="s">
        <v>559</v>
      </c>
      <c r="B166" s="117" t="s">
        <v>560</v>
      </c>
      <c r="C166" s="190">
        <f>C167+C168</f>
        <v>0</v>
      </c>
      <c r="D166" s="190">
        <f>D167+D168</f>
        <v>0</v>
      </c>
      <c r="E166" s="179" t="e">
        <f t="shared" ref="E166:E168" si="29">+D166/C166</f>
        <v>#DIV/0!</v>
      </c>
      <c r="F166" s="191">
        <f>F167+F168</f>
        <v>0</v>
      </c>
      <c r="G166" s="180">
        <f t="shared" ref="G166:G168" si="30">F166/$F$6</f>
        <v>0</v>
      </c>
      <c r="H166" s="176" t="e">
        <f>#REF!/#REF!-1</f>
        <v>#DIV/0!</v>
      </c>
      <c r="I166" s="27"/>
      <c r="J166" s="219"/>
    </row>
    <row r="167" spans="1:10" s="16" customFormat="1">
      <c r="A167" s="118" t="s">
        <v>561</v>
      </c>
      <c r="B167" s="119" t="s">
        <v>562</v>
      </c>
      <c r="C167" s="185">
        <v>0</v>
      </c>
      <c r="D167" s="185">
        <v>0</v>
      </c>
      <c r="E167" s="182" t="e">
        <f t="shared" si="29"/>
        <v>#DIV/0!</v>
      </c>
      <c r="F167" s="195">
        <v>0</v>
      </c>
      <c r="G167" s="184">
        <f t="shared" si="30"/>
        <v>0</v>
      </c>
      <c r="H167" s="176" t="e">
        <f>#REF!/#REF!-1</f>
        <v>#DIV/0!</v>
      </c>
      <c r="I167" s="27"/>
      <c r="J167" s="219"/>
    </row>
    <row r="168" spans="1:10" s="16" customFormat="1">
      <c r="A168" s="118" t="s">
        <v>563</v>
      </c>
      <c r="B168" s="119" t="s">
        <v>529</v>
      </c>
      <c r="C168" s="185">
        <v>0</v>
      </c>
      <c r="D168" s="185">
        <v>0</v>
      </c>
      <c r="E168" s="182" t="e">
        <f t="shared" si="29"/>
        <v>#DIV/0!</v>
      </c>
      <c r="F168" s="195">
        <v>0</v>
      </c>
      <c r="G168" s="184">
        <f t="shared" si="30"/>
        <v>0</v>
      </c>
      <c r="H168" s="176" t="e">
        <f>#REF!/#REF!-1</f>
        <v>#DIV/0!</v>
      </c>
      <c r="I168" s="27"/>
      <c r="J168" s="219"/>
    </row>
    <row r="169" spans="1:10" s="4" customFormat="1">
      <c r="A169" s="171" t="s">
        <v>104</v>
      </c>
      <c r="B169" s="101" t="s">
        <v>105</v>
      </c>
      <c r="C169" s="173">
        <f>C170</f>
        <v>350000</v>
      </c>
      <c r="D169" s="173">
        <f>+D170</f>
        <v>440540.4</v>
      </c>
      <c r="E169" s="174">
        <v>0</v>
      </c>
      <c r="F169" s="189">
        <f>+F170</f>
        <v>400000</v>
      </c>
      <c r="G169" s="176">
        <f t="shared" si="24"/>
        <v>1.9850286164206629E-2</v>
      </c>
      <c r="H169" s="176">
        <f>#REF!/#REF!-1</f>
        <v>0.14285714285714279</v>
      </c>
      <c r="I169" s="5"/>
      <c r="J169" s="6"/>
    </row>
    <row r="170" spans="1:10" s="23" customFormat="1">
      <c r="A170" s="100" t="s">
        <v>106</v>
      </c>
      <c r="B170" s="92" t="s">
        <v>107</v>
      </c>
      <c r="C170" s="190">
        <f>C171</f>
        <v>350000</v>
      </c>
      <c r="D170" s="190">
        <f>D171</f>
        <v>440540.4</v>
      </c>
      <c r="E170" s="179">
        <v>0</v>
      </c>
      <c r="F170" s="191">
        <f>F171</f>
        <v>400000</v>
      </c>
      <c r="G170" s="180">
        <f t="shared" si="24"/>
        <v>1.9850286164206629E-2</v>
      </c>
      <c r="H170" s="176">
        <f>#REF!/#REF!-1</f>
        <v>0.14285714285714279</v>
      </c>
      <c r="I170" s="27"/>
      <c r="J170" s="220"/>
    </row>
    <row r="171" spans="1:10" s="16" customFormat="1">
      <c r="A171" s="109" t="s">
        <v>108</v>
      </c>
      <c r="B171" s="110" t="s">
        <v>934</v>
      </c>
      <c r="C171" s="185">
        <v>350000</v>
      </c>
      <c r="D171" s="185">
        <v>440540.4</v>
      </c>
      <c r="E171" s="182">
        <f t="shared" ref="E171" si="31">+D171/C171</f>
        <v>1.2586868571428571</v>
      </c>
      <c r="F171" s="192">
        <v>400000</v>
      </c>
      <c r="G171" s="184">
        <f t="shared" si="24"/>
        <v>1.9850286164206629E-2</v>
      </c>
      <c r="H171" s="176">
        <f>#REF!/#REF!-1</f>
        <v>0.14285714285714279</v>
      </c>
      <c r="I171" s="27"/>
      <c r="J171" s="219"/>
    </row>
    <row r="172" spans="1:10" s="16" customFormat="1">
      <c r="A172" s="171" t="s">
        <v>109</v>
      </c>
      <c r="B172" s="101" t="s">
        <v>110</v>
      </c>
      <c r="C172" s="173">
        <v>0</v>
      </c>
      <c r="D172" s="190">
        <v>55244</v>
      </c>
      <c r="E172" s="182" t="e">
        <f>+D172/C172</f>
        <v>#DIV/0!</v>
      </c>
      <c r="F172" s="195">
        <v>0</v>
      </c>
      <c r="G172" s="196">
        <f>F172/$F$6</f>
        <v>0</v>
      </c>
      <c r="H172" s="176" t="e">
        <f>#REF!/#REF!-1</f>
        <v>#DIV/0!</v>
      </c>
      <c r="I172" s="27"/>
      <c r="J172" s="219"/>
    </row>
    <row r="173" spans="1:10">
      <c r="A173" s="171" t="s">
        <v>865</v>
      </c>
      <c r="B173" s="101" t="s">
        <v>866</v>
      </c>
      <c r="C173" s="173">
        <v>956974</v>
      </c>
      <c r="D173" s="173">
        <v>0</v>
      </c>
      <c r="E173" s="174">
        <v>0</v>
      </c>
      <c r="F173" s="189">
        <v>0</v>
      </c>
      <c r="G173" s="176">
        <f t="shared" si="24"/>
        <v>0</v>
      </c>
      <c r="H173" s="176">
        <f>#REF!/#REF!-1</f>
        <v>-1</v>
      </c>
      <c r="I173" s="5"/>
    </row>
    <row r="174" spans="1:10" ht="39.75" customHeight="1" thickBot="1">
      <c r="A174" s="162" t="s">
        <v>568</v>
      </c>
      <c r="B174" s="163" t="s">
        <v>806</v>
      </c>
      <c r="C174" s="40">
        <v>0</v>
      </c>
      <c r="D174" s="164"/>
      <c r="E174" s="165"/>
      <c r="F174" s="166"/>
      <c r="G174" s="167"/>
      <c r="H174" s="5"/>
      <c r="I174" s="5"/>
    </row>
    <row r="175" spans="1:10" ht="39.75" customHeight="1" thickBot="1">
      <c r="A175" s="248" t="s">
        <v>809</v>
      </c>
      <c r="B175" s="249"/>
      <c r="C175" s="41">
        <f>C6+C174</f>
        <v>17124995</v>
      </c>
      <c r="D175" s="250"/>
      <c r="E175" s="251"/>
      <c r="F175" s="251"/>
      <c r="G175" s="251"/>
      <c r="H175" s="252"/>
      <c r="I175" s="5"/>
    </row>
    <row r="176" spans="1:10" ht="13.5" thickTop="1">
      <c r="A176" s="16" t="s">
        <v>962</v>
      </c>
      <c r="C176" s="24"/>
      <c r="D176" s="25"/>
      <c r="E176" s="1"/>
      <c r="F176" s="25"/>
      <c r="G176" s="1"/>
    </row>
    <row r="177" spans="1:7">
      <c r="A177" s="231" t="s">
        <v>965</v>
      </c>
      <c r="B177" s="231"/>
      <c r="C177" s="231"/>
      <c r="D177" s="231"/>
      <c r="E177" s="231"/>
      <c r="F177" s="231"/>
      <c r="G177" s="1"/>
    </row>
    <row r="178" spans="1:7" ht="15.75" customHeight="1">
      <c r="B178" s="3"/>
      <c r="E178" s="1"/>
      <c r="G178" s="1"/>
    </row>
    <row r="179" spans="1:7">
      <c r="A179" s="229" t="s">
        <v>941</v>
      </c>
      <c r="B179" s="229"/>
      <c r="C179" s="229" t="s">
        <v>942</v>
      </c>
      <c r="D179" s="229"/>
      <c r="E179" s="229"/>
      <c r="F179" s="229"/>
      <c r="G179" s="1"/>
    </row>
    <row r="180" spans="1:7">
      <c r="A180" s="231" t="s">
        <v>413</v>
      </c>
      <c r="B180" s="231"/>
      <c r="C180" s="230" t="s">
        <v>805</v>
      </c>
      <c r="D180" s="230"/>
      <c r="E180" s="230"/>
      <c r="F180" s="230"/>
      <c r="G180" s="1"/>
    </row>
    <row r="181" spans="1:7" ht="13.5" customHeight="1">
      <c r="B181" s="3"/>
      <c r="E181" s="1"/>
      <c r="G181" s="1"/>
    </row>
    <row r="182" spans="1:7">
      <c r="A182" s="229" t="s">
        <v>964</v>
      </c>
      <c r="B182" s="229"/>
      <c r="C182" s="229"/>
      <c r="D182" s="229"/>
      <c r="E182" s="229"/>
      <c r="F182" s="229"/>
      <c r="G182" s="1"/>
    </row>
    <row r="183" spans="1:7">
      <c r="A183" s="230" t="s">
        <v>959</v>
      </c>
      <c r="B183" s="230"/>
      <c r="C183" s="230"/>
      <c r="D183" s="230"/>
      <c r="E183" s="230"/>
      <c r="F183" s="230"/>
      <c r="G183" s="1"/>
    </row>
  </sheetData>
  <sheetProtection selectLockedCells="1" selectUnlockedCells="1"/>
  <mergeCells count="13">
    <mergeCell ref="A183:F183"/>
    <mergeCell ref="A1:G1"/>
    <mergeCell ref="A2:G2"/>
    <mergeCell ref="A3:G3"/>
    <mergeCell ref="A4:G4"/>
    <mergeCell ref="A175:B175"/>
    <mergeCell ref="D175:H175"/>
    <mergeCell ref="A177:F177"/>
    <mergeCell ref="A179:B179"/>
    <mergeCell ref="A180:B180"/>
    <mergeCell ref="C179:F179"/>
    <mergeCell ref="C180:F180"/>
    <mergeCell ref="A182:F182"/>
  </mergeCells>
  <phoneticPr fontId="19" type="noConversion"/>
  <printOptions horizontalCentered="1"/>
  <pageMargins left="0.23622047244094491" right="0.23622047244094491" top="0" bottom="0" header="0.31496062992125984" footer="0.31496062992125984"/>
  <pageSetup paperSize="9" scale="68" firstPageNumber="0" fitToHeight="0" orientation="portrait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83"/>
  <sheetViews>
    <sheetView showGridLines="0" topLeftCell="B1" workbookViewId="0">
      <selection activeCell="H17" sqref="H17"/>
    </sheetView>
  </sheetViews>
  <sheetFormatPr defaultColWidth="9.140625" defaultRowHeight="15"/>
  <cols>
    <col min="1" max="1" width="19.85546875" style="16" customWidth="1"/>
    <col min="2" max="2" width="73" style="1" customWidth="1"/>
    <col min="3" max="3" width="14.7109375" style="1" customWidth="1"/>
    <col min="4" max="4" width="16.140625" style="1" customWidth="1"/>
    <col min="5" max="6" width="14.7109375" style="1" customWidth="1"/>
    <col min="7" max="7" width="10.42578125" style="20" customWidth="1"/>
    <col min="8" max="8" width="14.7109375" style="32" customWidth="1"/>
    <col min="9" max="9" width="11" style="91" customWidth="1"/>
    <col min="10" max="11" width="15" style="91" customWidth="1"/>
    <col min="12" max="12" width="14.7109375" style="10" customWidth="1"/>
    <col min="13" max="13" width="14.7109375" style="1" customWidth="1"/>
    <col min="14" max="18" width="14.7109375" customWidth="1"/>
    <col min="19" max="20" width="14.7109375" style="1" customWidth="1"/>
    <col min="21" max="21" width="14.28515625" customWidth="1"/>
    <col min="22" max="25" width="14.7109375" style="1" customWidth="1"/>
    <col min="26" max="16384" width="9.140625" style="1"/>
  </cols>
  <sheetData>
    <row r="1" spans="1:25" ht="16.5" customHeight="1">
      <c r="A1" s="232" t="s">
        <v>940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"/>
      <c r="N1" s="1"/>
      <c r="O1" s="1"/>
      <c r="P1" s="1"/>
      <c r="Q1" s="1"/>
      <c r="R1" s="1"/>
      <c r="U1" s="1"/>
    </row>
    <row r="2" spans="1:25" ht="16.5" customHeight="1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</row>
    <row r="3" spans="1:25" ht="16.5" customHeight="1">
      <c r="A3" s="254"/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21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</row>
    <row r="4" spans="1:25" ht="15.75" customHeight="1">
      <c r="A4" s="256" t="s">
        <v>929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3" t="s">
        <v>831</v>
      </c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</row>
    <row r="5" spans="1:25" ht="86.25" customHeight="1">
      <c r="A5" s="93" t="s">
        <v>888</v>
      </c>
      <c r="B5" s="93" t="s">
        <v>889</v>
      </c>
      <c r="C5" s="94" t="s">
        <v>943</v>
      </c>
      <c r="D5" s="94" t="s">
        <v>897</v>
      </c>
      <c r="E5" s="94" t="s">
        <v>944</v>
      </c>
      <c r="F5" s="94" t="s">
        <v>918</v>
      </c>
      <c r="G5" s="94" t="s">
        <v>898</v>
      </c>
      <c r="H5" s="95" t="s">
        <v>930</v>
      </c>
      <c r="I5" s="96" t="s">
        <v>290</v>
      </c>
      <c r="J5" s="96" t="s">
        <v>914</v>
      </c>
      <c r="K5" s="96" t="s">
        <v>915</v>
      </c>
      <c r="L5" s="97" t="s">
        <v>322</v>
      </c>
      <c r="M5" s="97" t="s">
        <v>801</v>
      </c>
      <c r="N5" s="97" t="s">
        <v>324</v>
      </c>
      <c r="O5" s="97" t="s">
        <v>325</v>
      </c>
      <c r="P5" s="97" t="s">
        <v>901</v>
      </c>
      <c r="Q5" s="98" t="s">
        <v>327</v>
      </c>
      <c r="R5" s="98" t="s">
        <v>326</v>
      </c>
      <c r="S5" s="98" t="s">
        <v>323</v>
      </c>
      <c r="T5" s="98" t="s">
        <v>900</v>
      </c>
      <c r="U5" s="99" t="s">
        <v>328</v>
      </c>
      <c r="V5" s="99" t="s">
        <v>329</v>
      </c>
      <c r="W5" s="99" t="s">
        <v>802</v>
      </c>
      <c r="X5" s="99" t="s">
        <v>803</v>
      </c>
      <c r="Y5" s="99" t="s">
        <v>899</v>
      </c>
    </row>
    <row r="6" spans="1:25" s="4" customFormat="1" ht="27.75" customHeight="1">
      <c r="A6" s="100" t="s">
        <v>111</v>
      </c>
      <c r="B6" s="101" t="s">
        <v>112</v>
      </c>
      <c r="C6" s="102">
        <f>+C7+C225</f>
        <v>17124995</v>
      </c>
      <c r="D6" s="102">
        <f>+D7+D225</f>
        <v>0</v>
      </c>
      <c r="E6" s="103">
        <f>#REF!+#REF!</f>
        <v>17124995</v>
      </c>
      <c r="F6" s="102">
        <f>+F7+F225</f>
        <v>9325492.7600000016</v>
      </c>
      <c r="G6" s="104">
        <f>#REF!/#REF!</f>
        <v>0.5445544807458339</v>
      </c>
      <c r="H6" s="105">
        <f>+H7+H225</f>
        <v>20150843</v>
      </c>
      <c r="I6" s="106">
        <f t="shared" ref="I6:I69" si="0">+H6/$H$6</f>
        <v>1</v>
      </c>
      <c r="J6" s="106">
        <f>+C6/$C$6</f>
        <v>1</v>
      </c>
      <c r="K6" s="106">
        <f>+E6/$E$6</f>
        <v>1</v>
      </c>
      <c r="L6" s="105">
        <f t="shared" ref="L6:X6" si="1">+L7+L225</f>
        <v>267920.99791208794</v>
      </c>
      <c r="M6" s="105">
        <f t="shared" si="1"/>
        <v>1128909.0042857144</v>
      </c>
      <c r="N6" s="105">
        <f t="shared" si="1"/>
        <v>139193.99571428573</v>
      </c>
      <c r="O6" s="105">
        <f t="shared" si="1"/>
        <v>1651900.9930769233</v>
      </c>
      <c r="P6" s="105">
        <f t="shared" si="1"/>
        <v>3187924.9909890112</v>
      </c>
      <c r="Q6" s="105">
        <f t="shared" si="1"/>
        <v>4490797.9964835159</v>
      </c>
      <c r="R6" s="105">
        <f t="shared" si="1"/>
        <v>5437564.9994505486</v>
      </c>
      <c r="S6" s="105">
        <f t="shared" si="1"/>
        <v>1663354.9996703295</v>
      </c>
      <c r="T6" s="105">
        <f t="shared" si="1"/>
        <v>11591717.995604396</v>
      </c>
      <c r="U6" s="105">
        <f t="shared" si="1"/>
        <v>421566.00054945057</v>
      </c>
      <c r="V6" s="105">
        <f t="shared" si="1"/>
        <v>818067.99890109885</v>
      </c>
      <c r="W6" s="105">
        <f t="shared" si="1"/>
        <v>1671499.9982417582</v>
      </c>
      <c r="X6" s="105">
        <f t="shared" si="1"/>
        <v>2460670.327</v>
      </c>
      <c r="Y6" s="105">
        <f>#REF!+#REF!+#REF!+#REF!</f>
        <v>5371804.324692308</v>
      </c>
    </row>
    <row r="7" spans="1:25" s="4" customFormat="1" ht="19.5" customHeight="1">
      <c r="A7" s="100" t="s">
        <v>113</v>
      </c>
      <c r="B7" s="101" t="s">
        <v>800</v>
      </c>
      <c r="C7" s="102">
        <f>+C8+C28+C55+C191+C198+C214+C217+C223</f>
        <v>14874995</v>
      </c>
      <c r="D7" s="102">
        <f>+D8+D28+D55+D191+D198+D214+D217+D223</f>
        <v>0</v>
      </c>
      <c r="E7" s="103">
        <f>#REF!+#REF!</f>
        <v>14874995</v>
      </c>
      <c r="F7" s="102">
        <f>+F8+F28+F55+F191+F198+F214+F217+F223</f>
        <v>9148592.8900000025</v>
      </c>
      <c r="G7" s="104">
        <f>#REF!/#REF!</f>
        <v>0.61503166152324773</v>
      </c>
      <c r="H7" s="105">
        <f>+H8+H28+H55+H191+H198+H214+H217+H223</f>
        <v>19720843</v>
      </c>
      <c r="I7" s="106">
        <f t="shared" si="0"/>
        <v>0.97866094237347789</v>
      </c>
      <c r="J7" s="106">
        <f t="shared" ref="J7:J70" si="2">+C7/$C$6</f>
        <v>0.86861310032499284</v>
      </c>
      <c r="K7" s="106">
        <f t="shared" ref="K7:K70" si="3">+E7/$E$6</f>
        <v>0.86861310032499284</v>
      </c>
      <c r="L7" s="105">
        <f t="shared" ref="L7:X7" si="4">+L8+L28+L55+L191+L198+L214+L217+L223</f>
        <v>267920.99791208794</v>
      </c>
      <c r="M7" s="105">
        <f t="shared" si="4"/>
        <v>1128909.0042857144</v>
      </c>
      <c r="N7" s="105">
        <f t="shared" si="4"/>
        <v>139193.99571428573</v>
      </c>
      <c r="O7" s="105">
        <f t="shared" si="4"/>
        <v>1651900.9930769233</v>
      </c>
      <c r="P7" s="105">
        <f t="shared" si="4"/>
        <v>3187924.9909890112</v>
      </c>
      <c r="Q7" s="105">
        <f t="shared" si="4"/>
        <v>4490797.9964835159</v>
      </c>
      <c r="R7" s="105">
        <f t="shared" si="4"/>
        <v>5437564.9994505486</v>
      </c>
      <c r="S7" s="105">
        <f t="shared" si="4"/>
        <v>1663354.9996703295</v>
      </c>
      <c r="T7" s="105">
        <f t="shared" si="4"/>
        <v>11591717.995604396</v>
      </c>
      <c r="U7" s="105">
        <f t="shared" si="4"/>
        <v>421566.00054945057</v>
      </c>
      <c r="V7" s="105">
        <f t="shared" si="4"/>
        <v>818067.99890109885</v>
      </c>
      <c r="W7" s="105">
        <f t="shared" si="4"/>
        <v>1471499.9982417582</v>
      </c>
      <c r="X7" s="105">
        <f t="shared" si="4"/>
        <v>2230670.327</v>
      </c>
      <c r="Y7" s="105">
        <f>#REF!+#REF!+#REF!+#REF!</f>
        <v>4941804.324692308</v>
      </c>
    </row>
    <row r="8" spans="1:25" s="4" customFormat="1" ht="14.1" customHeight="1">
      <c r="A8" s="100" t="s">
        <v>114</v>
      </c>
      <c r="B8" s="101" t="s">
        <v>115</v>
      </c>
      <c r="C8" s="102">
        <f>+C9+C22</f>
        <v>7626710.6500000004</v>
      </c>
      <c r="D8" s="102">
        <f>+D9+D22</f>
        <v>0</v>
      </c>
      <c r="E8" s="103">
        <f>#REF!+#REF!</f>
        <v>7626710.6500000004</v>
      </c>
      <c r="F8" s="102">
        <f>+F9+F22</f>
        <v>5461248.0499999989</v>
      </c>
      <c r="G8" s="104">
        <f>#REF!/#REF!</f>
        <v>0.71606860422848195</v>
      </c>
      <c r="H8" s="105">
        <f>+H9+H22</f>
        <v>11889598</v>
      </c>
      <c r="I8" s="106">
        <f t="shared" si="0"/>
        <v>0.59002980669344707</v>
      </c>
      <c r="J8" s="106">
        <f t="shared" si="2"/>
        <v>0.44535549645415956</v>
      </c>
      <c r="K8" s="106">
        <f t="shared" si="3"/>
        <v>0.44535549645415956</v>
      </c>
      <c r="L8" s="204">
        <f>+L9+L22</f>
        <v>106813.18186813187</v>
      </c>
      <c r="M8" s="204">
        <f>+M9+M22</f>
        <v>427252.7474725275</v>
      </c>
      <c r="N8" s="204">
        <f t="shared" ref="N8:W8" si="5">+N9+N22</f>
        <v>52796.57</v>
      </c>
      <c r="O8" s="204">
        <f t="shared" si="5"/>
        <v>961318.67681318684</v>
      </c>
      <c r="P8" s="204">
        <f>#REF!+#REF!+#REF!+#REF!</f>
        <v>1548181.1761538463</v>
      </c>
      <c r="Q8" s="204">
        <f t="shared" si="5"/>
        <v>3126905.2929670326</v>
      </c>
      <c r="R8" s="204">
        <f t="shared" si="5"/>
        <v>3893076.9207692305</v>
      </c>
      <c r="S8" s="204">
        <f t="shared" si="5"/>
        <v>961318.67681318684</v>
      </c>
      <c r="T8" s="204">
        <f>#REF!+#REF!+#REF!</f>
        <v>7981300.8905494502</v>
      </c>
      <c r="U8" s="204">
        <f t="shared" si="5"/>
        <v>211566.00054945057</v>
      </c>
      <c r="V8" s="204">
        <f t="shared" si="5"/>
        <v>534065.92934065941</v>
      </c>
      <c r="W8" s="200">
        <f t="shared" si="5"/>
        <v>427252.7474725275</v>
      </c>
      <c r="X8" s="200">
        <f t="shared" ref="X8" si="6">+X9+X22</f>
        <v>1187835.42</v>
      </c>
      <c r="Y8" s="105">
        <f>#REF!+#REF!+#REF!+#REF!</f>
        <v>2360720.0973626375</v>
      </c>
    </row>
    <row r="9" spans="1:25" s="23" customFormat="1" ht="14.1" customHeight="1">
      <c r="A9" s="100" t="s">
        <v>116</v>
      </c>
      <c r="B9" s="92" t="s">
        <v>117</v>
      </c>
      <c r="C9" s="107">
        <f>SUM(C10:C21)</f>
        <v>5972170.6500000004</v>
      </c>
      <c r="D9" s="107">
        <f>SUM(D10:D21)</f>
        <v>0</v>
      </c>
      <c r="E9" s="103">
        <f>#REF!+#REF!</f>
        <v>5972170.6500000004</v>
      </c>
      <c r="F9" s="107">
        <f>SUM(F10:F21)</f>
        <v>4268593.5699999994</v>
      </c>
      <c r="G9" s="104">
        <f>#REF!/#REF!</f>
        <v>0.71474742102354349</v>
      </c>
      <c r="H9" s="108">
        <f>SUM(H10:H21)</f>
        <v>9899598</v>
      </c>
      <c r="I9" s="106">
        <f t="shared" si="0"/>
        <v>0.49127463302651903</v>
      </c>
      <c r="J9" s="106">
        <f t="shared" si="2"/>
        <v>0.34873999379269893</v>
      </c>
      <c r="K9" s="106">
        <f t="shared" si="3"/>
        <v>0.34873999379269893</v>
      </c>
      <c r="L9" s="108">
        <f t="shared" ref="L9:R9" si="7">SUM(L10:L21)</f>
        <v>84945.05</v>
      </c>
      <c r="M9" s="108">
        <f t="shared" si="7"/>
        <v>339780.22000000003</v>
      </c>
      <c r="N9" s="108">
        <f t="shared" si="7"/>
        <v>44996.57</v>
      </c>
      <c r="O9" s="108">
        <f t="shared" si="7"/>
        <v>764505.49</v>
      </c>
      <c r="P9" s="108">
        <f t="shared" si="7"/>
        <v>1234227.3300000003</v>
      </c>
      <c r="Q9" s="108">
        <f t="shared" si="7"/>
        <v>2623938.2599999998</v>
      </c>
      <c r="R9" s="108">
        <f t="shared" si="7"/>
        <v>3283846.15</v>
      </c>
      <c r="S9" s="108">
        <f t="shared" ref="S9" si="8">SUM(S10:S21)</f>
        <v>764505.49</v>
      </c>
      <c r="T9" s="108">
        <f t="shared" ref="T9" si="9">SUM(T10:T21)</f>
        <v>6672289.9000000004</v>
      </c>
      <c r="U9" s="108">
        <f t="shared" ref="U9" si="10">SUM(U10:U21)</f>
        <v>169890.11000000002</v>
      </c>
      <c r="V9" s="108">
        <f t="shared" ref="V9" si="11">SUM(V10:V21)</f>
        <v>424725.27</v>
      </c>
      <c r="W9" s="108">
        <f t="shared" ref="W9" si="12">SUM(W10:W21)</f>
        <v>339780.22000000003</v>
      </c>
      <c r="X9" s="108">
        <f t="shared" ref="X9" si="13">SUM(X10:X21)</f>
        <v>1059289.7</v>
      </c>
      <c r="Y9" s="105">
        <f>#REF!+#REF!+#REF!+#REF!</f>
        <v>1993685.3</v>
      </c>
    </row>
    <row r="10" spans="1:25" s="16" customFormat="1" ht="14.1" customHeight="1">
      <c r="A10" s="109" t="s">
        <v>118</v>
      </c>
      <c r="B10" s="110" t="s">
        <v>337</v>
      </c>
      <c r="C10" s="111">
        <v>3501600</v>
      </c>
      <c r="D10" s="111">
        <v>0</v>
      </c>
      <c r="E10" s="112">
        <f>#REF!+#REF!</f>
        <v>3501600</v>
      </c>
      <c r="F10" s="111">
        <v>2791675.45</v>
      </c>
      <c r="G10" s="104">
        <f>#REF!/#REF!</f>
        <v>0.79725709675576883</v>
      </c>
      <c r="H10" s="113">
        <v>7170202</v>
      </c>
      <c r="I10" s="114">
        <f t="shared" si="0"/>
        <v>0.35582640388791675</v>
      </c>
      <c r="J10" s="114">
        <f t="shared" si="2"/>
        <v>0.20447305240089123</v>
      </c>
      <c r="K10" s="114">
        <f t="shared" si="3"/>
        <v>0.20447305240089123</v>
      </c>
      <c r="L10" s="206">
        <v>54945.05</v>
      </c>
      <c r="M10" s="206">
        <v>219780.22</v>
      </c>
      <c r="N10" s="206">
        <v>29540.32</v>
      </c>
      <c r="O10" s="206">
        <v>494505.49</v>
      </c>
      <c r="P10" s="206">
        <f>#REF!+#REF!+#REF!+#REF!</f>
        <v>798771.08000000007</v>
      </c>
      <c r="Q10" s="206">
        <v>1933938.26</v>
      </c>
      <c r="R10" s="206">
        <v>2653846.15</v>
      </c>
      <c r="S10" s="206">
        <v>494505.49</v>
      </c>
      <c r="T10" s="206">
        <f>#REF!+#REF!+#REF!</f>
        <v>5082289.8999999994</v>
      </c>
      <c r="U10" s="206">
        <v>109890.11</v>
      </c>
      <c r="V10" s="206">
        <v>274725.27</v>
      </c>
      <c r="W10" s="202">
        <v>219780.22</v>
      </c>
      <c r="X10" s="202">
        <v>684745.71</v>
      </c>
      <c r="Y10" s="125">
        <f>#REF!+#REF!+#REF!+#REF!</f>
        <v>1289141.31</v>
      </c>
    </row>
    <row r="11" spans="1:25" s="16" customFormat="1" ht="14.1" customHeight="1">
      <c r="A11" s="109" t="s">
        <v>119</v>
      </c>
      <c r="B11" s="110" t="s">
        <v>570</v>
      </c>
      <c r="C11" s="111">
        <v>1026000</v>
      </c>
      <c r="D11" s="111">
        <v>0</v>
      </c>
      <c r="E11" s="112">
        <f>#REF!+#REF!</f>
        <v>1026000</v>
      </c>
      <c r="F11" s="111">
        <v>865785.17</v>
      </c>
      <c r="G11" s="104">
        <f>#REF!/#REF!</f>
        <v>0.8438451949317739</v>
      </c>
      <c r="H11" s="113">
        <v>1350000</v>
      </c>
      <c r="I11" s="114">
        <f t="shared" si="0"/>
        <v>6.6994715804197372E-2</v>
      </c>
      <c r="J11" s="114">
        <f t="shared" si="2"/>
        <v>5.9912426251803284E-2</v>
      </c>
      <c r="K11" s="114">
        <f t="shared" si="3"/>
        <v>5.9912426251803284E-2</v>
      </c>
      <c r="L11" s="206">
        <f>#REF!/91*1</f>
        <v>14835.164835164835</v>
      </c>
      <c r="M11" s="206">
        <f>#REF!/91*4</f>
        <v>59340.659340659338</v>
      </c>
      <c r="N11" s="206">
        <v>9485.25</v>
      </c>
      <c r="O11" s="206">
        <f>#REF!/91*9</f>
        <v>133516.48351648351</v>
      </c>
      <c r="P11" s="206">
        <f>#REF!+#REF!+#REF!+#REF!</f>
        <v>217177.55769230769</v>
      </c>
      <c r="Q11" s="206">
        <f>#REF!/91*23</f>
        <v>341208.7912087912</v>
      </c>
      <c r="R11" s="206">
        <f>#REF!/91*21</f>
        <v>311538.4615384615</v>
      </c>
      <c r="S11" s="206">
        <f>#REF!/91*9</f>
        <v>133516.48351648351</v>
      </c>
      <c r="T11" s="206">
        <f>#REF!+#REF!+#REF!</f>
        <v>786263.73626373615</v>
      </c>
      <c r="U11" s="206">
        <f>#REF!/91*2</f>
        <v>29670.329670329669</v>
      </c>
      <c r="V11" s="206">
        <f>#REF!/91*5</f>
        <v>74175.824175824178</v>
      </c>
      <c r="W11" s="202">
        <f>#REF!/91*4</f>
        <v>59340.659340659338</v>
      </c>
      <c r="X11" s="202">
        <v>183372.14</v>
      </c>
      <c r="Y11" s="125">
        <f>#REF!+#REF!+#REF!+#REF!</f>
        <v>346558.95318681322</v>
      </c>
    </row>
    <row r="12" spans="1:25" s="16" customFormat="1" ht="14.1" customHeight="1">
      <c r="A12" s="109" t="s">
        <v>120</v>
      </c>
      <c r="B12" s="110" t="s">
        <v>396</v>
      </c>
      <c r="C12" s="111">
        <v>0</v>
      </c>
      <c r="D12" s="111">
        <v>0</v>
      </c>
      <c r="E12" s="112">
        <f>#REF!+#REF!</f>
        <v>0</v>
      </c>
      <c r="F12" s="111">
        <v>0</v>
      </c>
      <c r="G12" s="104" t="e">
        <f>#REF!/#REF!</f>
        <v>#DIV/0!</v>
      </c>
      <c r="H12" s="113">
        <v>0</v>
      </c>
      <c r="I12" s="114">
        <f t="shared" si="0"/>
        <v>0</v>
      </c>
      <c r="J12" s="114">
        <f t="shared" si="2"/>
        <v>0</v>
      </c>
      <c r="K12" s="114">
        <f t="shared" si="3"/>
        <v>0</v>
      </c>
      <c r="L12" s="206">
        <f>#REF!/91*1</f>
        <v>0</v>
      </c>
      <c r="M12" s="206">
        <f>#REF!/91*4</f>
        <v>0</v>
      </c>
      <c r="N12" s="206">
        <f>#REF!/91*4</f>
        <v>0</v>
      </c>
      <c r="O12" s="206">
        <f>#REF!/91*9</f>
        <v>0</v>
      </c>
      <c r="P12" s="206">
        <f>#REF!+#REF!+#REF!+#REF!</f>
        <v>0</v>
      </c>
      <c r="Q12" s="206">
        <f>#REF!/91*23</f>
        <v>0</v>
      </c>
      <c r="R12" s="206">
        <f>#REF!/91*21</f>
        <v>0</v>
      </c>
      <c r="S12" s="206">
        <f>#REF!/91*9</f>
        <v>0</v>
      </c>
      <c r="T12" s="206">
        <f>#REF!+#REF!+#REF!</f>
        <v>0</v>
      </c>
      <c r="U12" s="206">
        <f>#REF!/91*2</f>
        <v>0</v>
      </c>
      <c r="V12" s="206">
        <f>#REF!/91*5</f>
        <v>0</v>
      </c>
      <c r="W12" s="202">
        <f>#REF!/91*4</f>
        <v>0</v>
      </c>
      <c r="X12" s="202">
        <f>#REF!/91*13</f>
        <v>0</v>
      </c>
      <c r="Y12" s="202">
        <f>#REF!+#REF!+#REF!+#REF!</f>
        <v>0</v>
      </c>
    </row>
    <row r="13" spans="1:25" s="16" customFormat="1" ht="14.1" customHeight="1">
      <c r="A13" s="109" t="s">
        <v>121</v>
      </c>
      <c r="B13" s="110" t="s">
        <v>569</v>
      </c>
      <c r="C13" s="111">
        <v>657102.65</v>
      </c>
      <c r="D13" s="111">
        <v>0</v>
      </c>
      <c r="E13" s="112">
        <f>#REF!+#REF!</f>
        <v>657102.65</v>
      </c>
      <c r="F13" s="111">
        <v>308745.8</v>
      </c>
      <c r="G13" s="104">
        <f>#REF!/#REF!</f>
        <v>0.46985931345734183</v>
      </c>
      <c r="H13" s="113">
        <v>700000</v>
      </c>
      <c r="I13" s="114">
        <f t="shared" si="0"/>
        <v>3.4738000787361598E-2</v>
      </c>
      <c r="J13" s="114">
        <f t="shared" si="2"/>
        <v>3.837096886743617E-2</v>
      </c>
      <c r="K13" s="114">
        <f t="shared" si="3"/>
        <v>3.837096886743617E-2</v>
      </c>
      <c r="L13" s="206">
        <f>#REF!/91*1</f>
        <v>7692.3076923076924</v>
      </c>
      <c r="M13" s="206">
        <f>#REF!/91*4</f>
        <v>30769.23076923077</v>
      </c>
      <c r="N13" s="206">
        <v>515</v>
      </c>
      <c r="O13" s="206">
        <f>#REF!/91*9</f>
        <v>69230.769230769234</v>
      </c>
      <c r="P13" s="206">
        <f>#REF!+#REF!+#REF!+#REF!</f>
        <v>108207.30769230769</v>
      </c>
      <c r="Q13" s="206">
        <f>#REF!/91*23</f>
        <v>176923.07692307694</v>
      </c>
      <c r="R13" s="206">
        <f>#REF!/91*21</f>
        <v>161538.46153846153</v>
      </c>
      <c r="S13" s="206">
        <f>#REF!/91*9</f>
        <v>69230.769230769234</v>
      </c>
      <c r="T13" s="206">
        <f>#REF!+#REF!+#REF!</f>
        <v>407692.30769230775</v>
      </c>
      <c r="U13" s="206">
        <f>#REF!/91*2</f>
        <v>15384.615384615385</v>
      </c>
      <c r="V13" s="206">
        <f>#REF!/91*5</f>
        <v>38461.538461538461</v>
      </c>
      <c r="W13" s="202">
        <f>#REF!/91*4</f>
        <v>30769.23076923077</v>
      </c>
      <c r="X13" s="202">
        <v>99485</v>
      </c>
      <c r="Y13" s="125">
        <f>#REF!+#REF!+#REF!+#REF!</f>
        <v>184100.3846153846</v>
      </c>
    </row>
    <row r="14" spans="1:25" s="16" customFormat="1" ht="14.1" customHeight="1">
      <c r="A14" s="109" t="s">
        <v>122</v>
      </c>
      <c r="B14" s="110" t="s">
        <v>572</v>
      </c>
      <c r="C14" s="111">
        <v>263668</v>
      </c>
      <c r="D14" s="111">
        <v>0</v>
      </c>
      <c r="E14" s="112">
        <f>#REF!+#REF!</f>
        <v>263668</v>
      </c>
      <c r="F14" s="111">
        <v>0</v>
      </c>
      <c r="G14" s="104">
        <f>#REF!/#REF!</f>
        <v>0</v>
      </c>
      <c r="H14" s="113">
        <v>100000</v>
      </c>
      <c r="I14" s="114">
        <f t="shared" si="0"/>
        <v>4.9625715410516573E-3</v>
      </c>
      <c r="J14" s="114">
        <f t="shared" si="2"/>
        <v>1.5396676028226577E-2</v>
      </c>
      <c r="K14" s="114">
        <f t="shared" si="3"/>
        <v>1.5396676028226577E-2</v>
      </c>
      <c r="L14" s="206">
        <f>#REF!/91*1</f>
        <v>1098.901098901099</v>
      </c>
      <c r="M14" s="206">
        <f>#REF!/91*4</f>
        <v>4395.6043956043959</v>
      </c>
      <c r="N14" s="206">
        <v>563</v>
      </c>
      <c r="O14" s="206">
        <f>#REF!/91*9</f>
        <v>9890.1098901098903</v>
      </c>
      <c r="P14" s="206">
        <f>#REF!+#REF!+#REF!+#REF!</f>
        <v>15947.615384615385</v>
      </c>
      <c r="Q14" s="206">
        <f>#REF!/91*23</f>
        <v>25274.725274725275</v>
      </c>
      <c r="R14" s="206">
        <f>#REF!/91*21</f>
        <v>23076.923076923078</v>
      </c>
      <c r="S14" s="206">
        <f>#REF!/91*9</f>
        <v>9890.1098901098903</v>
      </c>
      <c r="T14" s="206">
        <f>#REF!+#REF!+#REF!</f>
        <v>58241.758241758245</v>
      </c>
      <c r="U14" s="206">
        <f>#REF!/91*2</f>
        <v>2197.802197802198</v>
      </c>
      <c r="V14" s="206">
        <f>#REF!/91*5</f>
        <v>5494.5054945054944</v>
      </c>
      <c r="W14" s="202">
        <f>#REF!/91*4</f>
        <v>4395.6043956043959</v>
      </c>
      <c r="X14" s="202">
        <v>13722.71</v>
      </c>
      <c r="Y14" s="125">
        <f>#REF!+#REF!+#REF!+#REF!</f>
        <v>25810.622087912085</v>
      </c>
    </row>
    <row r="15" spans="1:25" s="16" customFormat="1" ht="14.1" customHeight="1">
      <c r="A15" s="109" t="s">
        <v>123</v>
      </c>
      <c r="B15" s="110" t="s">
        <v>571</v>
      </c>
      <c r="C15" s="111">
        <v>378000</v>
      </c>
      <c r="D15" s="111">
        <v>0</v>
      </c>
      <c r="E15" s="112">
        <f>#REF!+#REF!</f>
        <v>378000</v>
      </c>
      <c r="F15" s="111">
        <v>267932.40999999997</v>
      </c>
      <c r="G15" s="104">
        <f>#REF!/#REF!</f>
        <v>0.7088158994708994</v>
      </c>
      <c r="H15" s="113">
        <v>500000</v>
      </c>
      <c r="I15" s="114">
        <f t="shared" si="0"/>
        <v>2.4812857705258286E-2</v>
      </c>
      <c r="J15" s="114">
        <f t="shared" si="2"/>
        <v>2.2072999145401211E-2</v>
      </c>
      <c r="K15" s="114">
        <f t="shared" si="3"/>
        <v>2.2072999145401211E-2</v>
      </c>
      <c r="L15" s="206">
        <f>#REF!/91*1</f>
        <v>5494.5054945054944</v>
      </c>
      <c r="M15" s="206">
        <f>#REF!/91*4</f>
        <v>21978.021978021978</v>
      </c>
      <c r="N15" s="206">
        <v>3893</v>
      </c>
      <c r="O15" s="206">
        <f>#REF!/91*9</f>
        <v>49450.54945054945</v>
      </c>
      <c r="P15" s="206">
        <f>#REF!+#REF!+#REF!+#REF!</f>
        <v>80816.076923076922</v>
      </c>
      <c r="Q15" s="206">
        <f>#REF!/91*23</f>
        <v>126373.62637362638</v>
      </c>
      <c r="R15" s="206">
        <f>#REF!/91*21</f>
        <v>115384.61538461538</v>
      </c>
      <c r="S15" s="206">
        <f>#REF!/91*9</f>
        <v>49450.54945054945</v>
      </c>
      <c r="T15" s="206">
        <f>#REF!+#REF!+#REF!</f>
        <v>291208.7912087912</v>
      </c>
      <c r="U15" s="206">
        <f>#REF!/91*2</f>
        <v>10989.010989010989</v>
      </c>
      <c r="V15" s="206">
        <f>#REF!/91*5</f>
        <v>27472.527472527472</v>
      </c>
      <c r="W15" s="202">
        <f>#REF!/91*4</f>
        <v>21978.021978021978</v>
      </c>
      <c r="X15" s="202">
        <v>67535.570000000007</v>
      </c>
      <c r="Y15" s="125">
        <f>#REF!+#REF!+#REF!+#REF!</f>
        <v>127975.13043956044</v>
      </c>
    </row>
    <row r="16" spans="1:25" s="16" customFormat="1" ht="14.25" customHeight="1">
      <c r="A16" s="109" t="s">
        <v>124</v>
      </c>
      <c r="B16" s="110" t="s">
        <v>338</v>
      </c>
      <c r="C16" s="111">
        <v>124200</v>
      </c>
      <c r="D16" s="111">
        <v>0</v>
      </c>
      <c r="E16" s="112">
        <f>#REF!+#REF!</f>
        <v>124200</v>
      </c>
      <c r="F16" s="111">
        <v>17513.22</v>
      </c>
      <c r="G16" s="104">
        <f>#REF!/#REF!</f>
        <v>0.14100821256038648</v>
      </c>
      <c r="H16" s="113">
        <v>49396</v>
      </c>
      <c r="I16" s="114">
        <f t="shared" si="0"/>
        <v>2.4513118384178766E-3</v>
      </c>
      <c r="J16" s="114">
        <f t="shared" si="2"/>
        <v>7.2525568620603973E-3</v>
      </c>
      <c r="K16" s="114">
        <f t="shared" si="3"/>
        <v>7.2525568620603973E-3</v>
      </c>
      <c r="L16" s="206">
        <f>#REF!/91*1</f>
        <v>549.45054945054949</v>
      </c>
      <c r="M16" s="206">
        <f>#REF!/91*4</f>
        <v>2197.802197802198</v>
      </c>
      <c r="N16" s="206">
        <v>500</v>
      </c>
      <c r="O16" s="206">
        <f>#REF!/91*9</f>
        <v>4945.0549450549452</v>
      </c>
      <c r="P16" s="206">
        <f>#REF!+#REF!+#REF!+#REF!</f>
        <v>8192.3076923076915</v>
      </c>
      <c r="Q16" s="206">
        <f>#REF!/91*23</f>
        <v>12637.362637362638</v>
      </c>
      <c r="R16" s="206">
        <f>#REF!/91*21</f>
        <v>11538.461538461539</v>
      </c>
      <c r="S16" s="206">
        <f>#REF!/91*9</f>
        <v>4945.0549450549452</v>
      </c>
      <c r="T16" s="206">
        <f>#REF!+#REF!+#REF!</f>
        <v>29120.879120879123</v>
      </c>
      <c r="U16" s="206">
        <f>#REF!/91*2</f>
        <v>1098.901098901099</v>
      </c>
      <c r="V16" s="206">
        <f>#REF!/91*5</f>
        <v>2747.2527472527472</v>
      </c>
      <c r="W16" s="202">
        <f>#REF!/91*4</f>
        <v>2197.802197802198</v>
      </c>
      <c r="X16" s="202">
        <v>6642.86</v>
      </c>
      <c r="Y16" s="125">
        <f>#REF!+#REF!+#REF!+#REF!</f>
        <v>12686.816043956043</v>
      </c>
    </row>
    <row r="17" spans="1:25" s="16" customFormat="1" ht="14.1" customHeight="1">
      <c r="A17" s="109" t="s">
        <v>125</v>
      </c>
      <c r="B17" s="110" t="s">
        <v>339</v>
      </c>
      <c r="C17" s="111">
        <v>0</v>
      </c>
      <c r="D17" s="111">
        <v>0</v>
      </c>
      <c r="E17" s="112">
        <f>#REF!+#REF!</f>
        <v>0</v>
      </c>
      <c r="F17" s="111">
        <v>0</v>
      </c>
      <c r="G17" s="104" t="e">
        <f>#REF!/#REF!</f>
        <v>#DIV/0!</v>
      </c>
      <c r="H17" s="113">
        <v>0</v>
      </c>
      <c r="I17" s="114">
        <f t="shared" si="0"/>
        <v>0</v>
      </c>
      <c r="J17" s="114">
        <f t="shared" si="2"/>
        <v>0</v>
      </c>
      <c r="K17" s="114">
        <f t="shared" si="3"/>
        <v>0</v>
      </c>
      <c r="L17" s="206">
        <f>#REF!/91*1</f>
        <v>0</v>
      </c>
      <c r="M17" s="206">
        <f>#REF!/91*4</f>
        <v>0</v>
      </c>
      <c r="N17" s="206">
        <f>#REF!/91*4</f>
        <v>0</v>
      </c>
      <c r="O17" s="206">
        <f>#REF!/91*9</f>
        <v>0</v>
      </c>
      <c r="P17" s="206">
        <f>#REF!+#REF!+#REF!+#REF!</f>
        <v>0</v>
      </c>
      <c r="Q17" s="206">
        <f>#REF!/91*23</f>
        <v>0</v>
      </c>
      <c r="R17" s="206">
        <f>#REF!/91*21</f>
        <v>0</v>
      </c>
      <c r="S17" s="206">
        <f>#REF!/91*9</f>
        <v>0</v>
      </c>
      <c r="T17" s="206">
        <f>#REF!+#REF!+#REF!</f>
        <v>0</v>
      </c>
      <c r="U17" s="206">
        <f>#REF!/91*2</f>
        <v>0</v>
      </c>
      <c r="V17" s="206">
        <f>#REF!/91*5</f>
        <v>0</v>
      </c>
      <c r="W17" s="202">
        <f>#REF!/91*4</f>
        <v>0</v>
      </c>
      <c r="X17" s="202">
        <f>#REF!/91*13</f>
        <v>0</v>
      </c>
      <c r="Y17" s="202">
        <f>#REF!+#REF!+#REF!+#REF!</f>
        <v>0</v>
      </c>
    </row>
    <row r="18" spans="1:25" s="16" customFormat="1" ht="14.1" customHeight="1">
      <c r="A18" s="109" t="s">
        <v>126</v>
      </c>
      <c r="B18" s="110" t="s">
        <v>340</v>
      </c>
      <c r="C18" s="111">
        <v>21600</v>
      </c>
      <c r="D18" s="111">
        <v>0</v>
      </c>
      <c r="E18" s="112">
        <f>#REF!+#REF!</f>
        <v>21600</v>
      </c>
      <c r="F18" s="111">
        <v>16941.52</v>
      </c>
      <c r="G18" s="104">
        <f>#REF!/#REF!</f>
        <v>0.7843296296296296</v>
      </c>
      <c r="H18" s="113">
        <v>30000</v>
      </c>
      <c r="I18" s="114">
        <f t="shared" si="0"/>
        <v>1.4887714623154971E-3</v>
      </c>
      <c r="J18" s="114">
        <f t="shared" si="2"/>
        <v>1.2613142368800691E-3</v>
      </c>
      <c r="K18" s="114">
        <f t="shared" si="3"/>
        <v>1.2613142368800691E-3</v>
      </c>
      <c r="L18" s="206">
        <f>#REF!/91*1</f>
        <v>329.67032967032969</v>
      </c>
      <c r="M18" s="206">
        <f>#REF!/91*4</f>
        <v>1318.6813186813188</v>
      </c>
      <c r="N18" s="206">
        <v>500</v>
      </c>
      <c r="O18" s="206">
        <f>#REF!/91*9</f>
        <v>2967.0329670329675</v>
      </c>
      <c r="P18" s="206">
        <f>#REF!+#REF!+#REF!+#REF!</f>
        <v>5115.3846153846162</v>
      </c>
      <c r="Q18" s="206">
        <f>#REF!/91*23</f>
        <v>7582.4175824175827</v>
      </c>
      <c r="R18" s="206">
        <f>#REF!/91*21</f>
        <v>6923.0769230769238</v>
      </c>
      <c r="S18" s="206">
        <f>#REF!/91*9</f>
        <v>2967.0329670329675</v>
      </c>
      <c r="T18" s="206">
        <f>#REF!+#REF!+#REF!</f>
        <v>17472.527472527472</v>
      </c>
      <c r="U18" s="206">
        <f>#REF!/91*2</f>
        <v>659.34065934065939</v>
      </c>
      <c r="V18" s="206">
        <f>#REF!/91*5</f>
        <v>1648.3516483516485</v>
      </c>
      <c r="W18" s="202">
        <f>#REF!/91*4</f>
        <v>1318.6813186813188</v>
      </c>
      <c r="X18" s="202">
        <v>3785.71</v>
      </c>
      <c r="Y18" s="125">
        <f>#REF!+#REF!+#REF!+#REF!</f>
        <v>7412.0836263736273</v>
      </c>
    </row>
    <row r="19" spans="1:25" s="16" customFormat="1" ht="14.1" customHeight="1">
      <c r="A19" s="109" t="s">
        <v>127</v>
      </c>
      <c r="B19" s="110" t="s">
        <v>573</v>
      </c>
      <c r="C19" s="111">
        <v>0</v>
      </c>
      <c r="D19" s="111">
        <v>0</v>
      </c>
      <c r="E19" s="112">
        <f>#REF!+#REF!</f>
        <v>0</v>
      </c>
      <c r="F19" s="111">
        <v>0</v>
      </c>
      <c r="G19" s="104" t="e">
        <f>#REF!/#REF!</f>
        <v>#DIV/0!</v>
      </c>
      <c r="H19" s="113">
        <v>0</v>
      </c>
      <c r="I19" s="114">
        <f t="shared" si="0"/>
        <v>0</v>
      </c>
      <c r="J19" s="114">
        <f t="shared" si="2"/>
        <v>0</v>
      </c>
      <c r="K19" s="114">
        <f t="shared" si="3"/>
        <v>0</v>
      </c>
      <c r="L19" s="206">
        <f>#REF!/91*1</f>
        <v>0</v>
      </c>
      <c r="M19" s="206">
        <f>#REF!/91*4</f>
        <v>0</v>
      </c>
      <c r="N19" s="206">
        <f>#REF!/91*4</f>
        <v>0</v>
      </c>
      <c r="O19" s="206">
        <f>#REF!/91*9</f>
        <v>0</v>
      </c>
      <c r="P19" s="206">
        <f>#REF!+#REF!+#REF!+#REF!</f>
        <v>0</v>
      </c>
      <c r="Q19" s="206">
        <f>#REF!/91*23</f>
        <v>0</v>
      </c>
      <c r="R19" s="206">
        <f>#REF!/91*21</f>
        <v>0</v>
      </c>
      <c r="S19" s="206">
        <f>#REF!/91*9</f>
        <v>0</v>
      </c>
      <c r="T19" s="206">
        <f>#REF!+#REF!+#REF!</f>
        <v>0</v>
      </c>
      <c r="U19" s="206">
        <f>#REF!/91*2</f>
        <v>0</v>
      </c>
      <c r="V19" s="206">
        <f>#REF!/91*5</f>
        <v>0</v>
      </c>
      <c r="W19" s="202">
        <f>#REF!/91*4</f>
        <v>0</v>
      </c>
      <c r="X19" s="202">
        <f>#REF!/91*13</f>
        <v>0</v>
      </c>
      <c r="Y19" s="202">
        <f>#REF!+#REF!+#REF!+#REF!</f>
        <v>0</v>
      </c>
    </row>
    <row r="20" spans="1:25" s="16" customFormat="1" ht="14.1" customHeight="1">
      <c r="A20" s="109" t="s">
        <v>128</v>
      </c>
      <c r="B20" s="110" t="s">
        <v>341</v>
      </c>
      <c r="C20" s="111">
        <v>0</v>
      </c>
      <c r="D20" s="111">
        <v>0</v>
      </c>
      <c r="E20" s="112">
        <f>#REF!+#REF!</f>
        <v>0</v>
      </c>
      <c r="F20" s="111">
        <v>0</v>
      </c>
      <c r="G20" s="104" t="e">
        <f>#REF!/#REF!</f>
        <v>#DIV/0!</v>
      </c>
      <c r="H20" s="113">
        <v>0</v>
      </c>
      <c r="I20" s="114">
        <f t="shared" si="0"/>
        <v>0</v>
      </c>
      <c r="J20" s="114">
        <f t="shared" si="2"/>
        <v>0</v>
      </c>
      <c r="K20" s="114">
        <f t="shared" si="3"/>
        <v>0</v>
      </c>
      <c r="L20" s="206">
        <f>#REF!/91*1</f>
        <v>0</v>
      </c>
      <c r="M20" s="206">
        <f>#REF!/91*4</f>
        <v>0</v>
      </c>
      <c r="N20" s="206">
        <f>#REF!/91*4</f>
        <v>0</v>
      </c>
      <c r="O20" s="206">
        <f>#REF!/91*9</f>
        <v>0</v>
      </c>
      <c r="P20" s="206">
        <f>#REF!+#REF!+#REF!+#REF!</f>
        <v>0</v>
      </c>
      <c r="Q20" s="206">
        <f>#REF!/91*23</f>
        <v>0</v>
      </c>
      <c r="R20" s="206">
        <f>#REF!/91*21</f>
        <v>0</v>
      </c>
      <c r="S20" s="206">
        <f>#REF!/91*9</f>
        <v>0</v>
      </c>
      <c r="T20" s="206">
        <f>#REF!+#REF!+#REF!</f>
        <v>0</v>
      </c>
      <c r="U20" s="206">
        <f>#REF!/91*2</f>
        <v>0</v>
      </c>
      <c r="V20" s="206">
        <f>#REF!/91*5</f>
        <v>0</v>
      </c>
      <c r="W20" s="202">
        <f>#REF!/91*4</f>
        <v>0</v>
      </c>
      <c r="X20" s="202">
        <f>#REF!/91*13</f>
        <v>0</v>
      </c>
      <c r="Y20" s="202">
        <f>#REF!+#REF!+#REF!+#REF!</f>
        <v>0</v>
      </c>
    </row>
    <row r="21" spans="1:25" s="16" customFormat="1" ht="14.1" customHeight="1">
      <c r="A21" s="109" t="s">
        <v>129</v>
      </c>
      <c r="B21" s="110" t="s">
        <v>342</v>
      </c>
      <c r="C21" s="111">
        <v>0</v>
      </c>
      <c r="D21" s="111">
        <v>0</v>
      </c>
      <c r="E21" s="112">
        <f>#REF!+#REF!</f>
        <v>0</v>
      </c>
      <c r="F21" s="111">
        <v>0</v>
      </c>
      <c r="G21" s="104" t="e">
        <f>#REF!/#REF!</f>
        <v>#DIV/0!</v>
      </c>
      <c r="H21" s="113">
        <v>0</v>
      </c>
      <c r="I21" s="114">
        <f t="shared" si="0"/>
        <v>0</v>
      </c>
      <c r="J21" s="114">
        <f t="shared" si="2"/>
        <v>0</v>
      </c>
      <c r="K21" s="114">
        <f t="shared" si="3"/>
        <v>0</v>
      </c>
      <c r="L21" s="206">
        <f>#REF!/91*1</f>
        <v>0</v>
      </c>
      <c r="M21" s="206">
        <f>#REF!/91*4</f>
        <v>0</v>
      </c>
      <c r="N21" s="206">
        <f>#REF!/91*4</f>
        <v>0</v>
      </c>
      <c r="O21" s="206">
        <f>#REF!/91*9</f>
        <v>0</v>
      </c>
      <c r="P21" s="206">
        <f>#REF!+#REF!+#REF!+#REF!</f>
        <v>0</v>
      </c>
      <c r="Q21" s="206">
        <f>#REF!/91*23</f>
        <v>0</v>
      </c>
      <c r="R21" s="206">
        <f>#REF!/91*21</f>
        <v>0</v>
      </c>
      <c r="S21" s="206">
        <f>#REF!/91*9</f>
        <v>0</v>
      </c>
      <c r="T21" s="206">
        <f>#REF!+#REF!+#REF!</f>
        <v>0</v>
      </c>
      <c r="U21" s="206">
        <f>#REF!/91*2</f>
        <v>0</v>
      </c>
      <c r="V21" s="206">
        <f>#REF!/91*5</f>
        <v>0</v>
      </c>
      <c r="W21" s="202">
        <f>#REF!/91*4</f>
        <v>0</v>
      </c>
      <c r="X21" s="202">
        <f>#REF!/91*13</f>
        <v>0</v>
      </c>
      <c r="Y21" s="202">
        <f>#REF!+#REF!+#REF!+#REF!</f>
        <v>0</v>
      </c>
    </row>
    <row r="22" spans="1:25" s="23" customFormat="1" ht="14.1" customHeight="1">
      <c r="A22" s="100" t="s">
        <v>130</v>
      </c>
      <c r="B22" s="92" t="s">
        <v>131</v>
      </c>
      <c r="C22" s="107">
        <f>SUM(C23:C27)</f>
        <v>1654540</v>
      </c>
      <c r="D22" s="107">
        <f>SUM(D23:D27)</f>
        <v>0</v>
      </c>
      <c r="E22" s="103">
        <f>#REF!+#REF!</f>
        <v>1654540</v>
      </c>
      <c r="F22" s="107">
        <f>SUM(F23:F27)</f>
        <v>1192654.48</v>
      </c>
      <c r="G22" s="104">
        <f>#REF!/#REF!</f>
        <v>0.72083750166209337</v>
      </c>
      <c r="H22" s="108">
        <f>SUM(H23:H27)</f>
        <v>1990000</v>
      </c>
      <c r="I22" s="106">
        <f t="shared" si="0"/>
        <v>9.8755173666927973E-2</v>
      </c>
      <c r="J22" s="106">
        <f t="shared" si="2"/>
        <v>9.6615502661460628E-2</v>
      </c>
      <c r="K22" s="106">
        <f t="shared" si="3"/>
        <v>9.6615502661460628E-2</v>
      </c>
      <c r="L22" s="108">
        <f t="shared" ref="L22:X22" si="14">SUM(L23:L27)</f>
        <v>21868.13186813187</v>
      </c>
      <c r="M22" s="108">
        <f t="shared" si="14"/>
        <v>87472.527472527479</v>
      </c>
      <c r="N22" s="108">
        <f t="shared" si="14"/>
        <v>7800</v>
      </c>
      <c r="O22" s="108">
        <f t="shared" si="14"/>
        <v>196813.18681318683</v>
      </c>
      <c r="P22" s="108">
        <f t="shared" si="14"/>
        <v>313953.84615384619</v>
      </c>
      <c r="Q22" s="108">
        <f t="shared" si="14"/>
        <v>502967.03296703304</v>
      </c>
      <c r="R22" s="108">
        <f t="shared" si="14"/>
        <v>609230.77076923079</v>
      </c>
      <c r="S22" s="108">
        <f t="shared" si="14"/>
        <v>196813.18681318683</v>
      </c>
      <c r="T22" s="108">
        <f t="shared" si="14"/>
        <v>1309010.9905494507</v>
      </c>
      <c r="U22" s="108">
        <f t="shared" si="14"/>
        <v>41675.890549450552</v>
      </c>
      <c r="V22" s="108">
        <f t="shared" si="14"/>
        <v>109340.65934065935</v>
      </c>
      <c r="W22" s="108">
        <f t="shared" si="14"/>
        <v>87472.527472527479</v>
      </c>
      <c r="X22" s="108">
        <f t="shared" si="14"/>
        <v>128545.71999999999</v>
      </c>
      <c r="Y22" s="105">
        <f>#REF!+#REF!+#REF!+#REF!</f>
        <v>367034.79736263736</v>
      </c>
    </row>
    <row r="23" spans="1:25" s="16" customFormat="1" ht="14.1" customHeight="1">
      <c r="A23" s="109" t="s">
        <v>132</v>
      </c>
      <c r="B23" s="110" t="s">
        <v>575</v>
      </c>
      <c r="C23" s="111">
        <v>1178940</v>
      </c>
      <c r="D23" s="111">
        <v>0</v>
      </c>
      <c r="E23" s="112">
        <f>#REF!+#REF!</f>
        <v>1178940</v>
      </c>
      <c r="F23" s="111">
        <v>817674.74</v>
      </c>
      <c r="G23" s="104">
        <f>#REF!/#REF!</f>
        <v>0.69356773033402885</v>
      </c>
      <c r="H23" s="113">
        <v>1300000</v>
      </c>
      <c r="I23" s="114">
        <f t="shared" si="0"/>
        <v>6.4513430033671548E-2</v>
      </c>
      <c r="J23" s="114">
        <f t="shared" si="2"/>
        <v>6.8843231779045777E-2</v>
      </c>
      <c r="K23" s="114">
        <f t="shared" si="3"/>
        <v>6.8843231779045777E-2</v>
      </c>
      <c r="L23" s="206">
        <f>#REF!/91*1</f>
        <v>14285.714285714286</v>
      </c>
      <c r="M23" s="206">
        <f>#REF!/91*4</f>
        <v>57142.857142857145</v>
      </c>
      <c r="N23" s="206">
        <v>4500</v>
      </c>
      <c r="O23" s="206">
        <f>#REF!/91*9</f>
        <v>128571.42857142858</v>
      </c>
      <c r="P23" s="206">
        <f>#REF!+#REF!+#REF!+#REF!</f>
        <v>204500</v>
      </c>
      <c r="Q23" s="206">
        <f>#REF!/91*23</f>
        <v>328571.42857142858</v>
      </c>
      <c r="R23" s="206">
        <v>400000</v>
      </c>
      <c r="S23" s="206">
        <f>#REF!/91*9</f>
        <v>128571.42857142858</v>
      </c>
      <c r="T23" s="206">
        <f>#REF!+#REF!+#REF!</f>
        <v>857142.85714285728</v>
      </c>
      <c r="U23" s="206">
        <f>#REF!/91*2</f>
        <v>28571.428571428572</v>
      </c>
      <c r="V23" s="206">
        <f>#REF!/91*5</f>
        <v>71428.571428571435</v>
      </c>
      <c r="W23" s="202">
        <f>#REF!/91*4</f>
        <v>57142.857142857145</v>
      </c>
      <c r="X23" s="202">
        <v>81214.289999999994</v>
      </c>
      <c r="Y23" s="125">
        <f>#REF!+#REF!+#REF!+#REF!</f>
        <v>238357.14714285714</v>
      </c>
    </row>
    <row r="24" spans="1:25" s="16" customFormat="1" ht="14.1" customHeight="1">
      <c r="A24" s="109" t="s">
        <v>574</v>
      </c>
      <c r="B24" s="110" t="s">
        <v>576</v>
      </c>
      <c r="C24" s="111">
        <v>0</v>
      </c>
      <c r="D24" s="111">
        <v>0</v>
      </c>
      <c r="E24" s="112">
        <f>#REF!+#REF!</f>
        <v>0</v>
      </c>
      <c r="F24" s="111"/>
      <c r="G24" s="104" t="e">
        <f>#REF!/#REF!</f>
        <v>#DIV/0!</v>
      </c>
      <c r="H24" s="113">
        <v>0</v>
      </c>
      <c r="I24" s="114">
        <f t="shared" si="0"/>
        <v>0</v>
      </c>
      <c r="J24" s="114">
        <f t="shared" si="2"/>
        <v>0</v>
      </c>
      <c r="K24" s="114">
        <f t="shared" si="3"/>
        <v>0</v>
      </c>
      <c r="L24" s="206">
        <f>#REF!/91*1</f>
        <v>0</v>
      </c>
      <c r="M24" s="206">
        <f>#REF!/91*4</f>
        <v>0</v>
      </c>
      <c r="N24" s="206">
        <f>#REF!/91*4</f>
        <v>0</v>
      </c>
      <c r="O24" s="206">
        <f>#REF!/91*9</f>
        <v>0</v>
      </c>
      <c r="P24" s="206">
        <f>#REF!+#REF!+#REF!+#REF!</f>
        <v>0</v>
      </c>
      <c r="Q24" s="206">
        <f>#REF!/91*23</f>
        <v>0</v>
      </c>
      <c r="R24" s="206">
        <f>#REF!/91*21</f>
        <v>0</v>
      </c>
      <c r="S24" s="206">
        <f>#REF!/91*9</f>
        <v>0</v>
      </c>
      <c r="T24" s="206">
        <f>#REF!+#REF!+#REF!</f>
        <v>0</v>
      </c>
      <c r="U24" s="206">
        <f>#REF!/91*2</f>
        <v>0</v>
      </c>
      <c r="V24" s="206">
        <f>#REF!/91*5</f>
        <v>0</v>
      </c>
      <c r="W24" s="202">
        <f>#REF!/91*4</f>
        <v>0</v>
      </c>
      <c r="X24" s="202">
        <f>#REF!/91*13</f>
        <v>0</v>
      </c>
      <c r="Y24" s="125">
        <f>#REF!+#REF!+#REF!+#REF!</f>
        <v>0</v>
      </c>
    </row>
    <row r="25" spans="1:25" s="16" customFormat="1" ht="14.1" customHeight="1">
      <c r="A25" s="109" t="s">
        <v>133</v>
      </c>
      <c r="B25" s="110" t="s">
        <v>343</v>
      </c>
      <c r="C25" s="111">
        <v>400000</v>
      </c>
      <c r="D25" s="111">
        <v>0</v>
      </c>
      <c r="E25" s="112">
        <f>#REF!+#REF!</f>
        <v>400000</v>
      </c>
      <c r="F25" s="111">
        <v>331571.93</v>
      </c>
      <c r="G25" s="104">
        <f>#REF!/#REF!</f>
        <v>0.82892982500000001</v>
      </c>
      <c r="H25" s="113">
        <v>600000</v>
      </c>
      <c r="I25" s="114">
        <f t="shared" si="0"/>
        <v>2.9775429246309944E-2</v>
      </c>
      <c r="J25" s="114">
        <f t="shared" si="2"/>
        <v>2.3357671053334614E-2</v>
      </c>
      <c r="K25" s="114">
        <f t="shared" si="3"/>
        <v>2.3357671053334614E-2</v>
      </c>
      <c r="L25" s="206">
        <f>#REF!/91*1</f>
        <v>6593.4065934065939</v>
      </c>
      <c r="M25" s="206">
        <f>#REF!/91*4</f>
        <v>26373.626373626375</v>
      </c>
      <c r="N25" s="206">
        <v>2300</v>
      </c>
      <c r="O25" s="206">
        <f>#REF!/91*9</f>
        <v>59340.659340659346</v>
      </c>
      <c r="P25" s="206">
        <f>#REF!+#REF!+#REF!+#REF!</f>
        <v>94607.692307692312</v>
      </c>
      <c r="Q25" s="206">
        <f>#REF!/91*23</f>
        <v>151648.35164835167</v>
      </c>
      <c r="R25" s="206">
        <v>188461.54</v>
      </c>
      <c r="S25" s="206">
        <f>#REF!/91*9</f>
        <v>59340.659340659346</v>
      </c>
      <c r="T25" s="206">
        <f>#REF!+#REF!+#REF!</f>
        <v>399450.55098901101</v>
      </c>
      <c r="U25" s="206">
        <v>11126.44</v>
      </c>
      <c r="V25" s="206">
        <f>#REF!/91*5</f>
        <v>32967.032967032967</v>
      </c>
      <c r="W25" s="202">
        <f>#REF!/91*4</f>
        <v>26373.626373626375</v>
      </c>
      <c r="X25" s="202">
        <v>35474.29</v>
      </c>
      <c r="Y25" s="125">
        <f>#REF!+#REF!+#REF!+#REF!</f>
        <v>105941.38934065934</v>
      </c>
    </row>
    <row r="26" spans="1:25" s="16" customFormat="1" ht="14.1" customHeight="1">
      <c r="A26" s="109" t="s">
        <v>134</v>
      </c>
      <c r="B26" s="110" t="s">
        <v>577</v>
      </c>
      <c r="C26" s="111">
        <v>75600</v>
      </c>
      <c r="D26" s="111">
        <v>0</v>
      </c>
      <c r="E26" s="112">
        <f>#REF!+#REF!</f>
        <v>75600</v>
      </c>
      <c r="F26" s="111">
        <v>43407.81</v>
      </c>
      <c r="G26" s="104">
        <f>#REF!/#REF!</f>
        <v>0.57417738095238091</v>
      </c>
      <c r="H26" s="113">
        <v>90000</v>
      </c>
      <c r="I26" s="114">
        <f t="shared" si="0"/>
        <v>4.4663143869464912E-3</v>
      </c>
      <c r="J26" s="114">
        <f t="shared" si="2"/>
        <v>4.4145998290802419E-3</v>
      </c>
      <c r="K26" s="114">
        <f t="shared" si="3"/>
        <v>4.4145998290802419E-3</v>
      </c>
      <c r="L26" s="206">
        <f>#REF!/91*1</f>
        <v>989.01098901098896</v>
      </c>
      <c r="M26" s="206">
        <f>#REF!/91*4</f>
        <v>3956.0439560439559</v>
      </c>
      <c r="N26" s="206">
        <v>1000</v>
      </c>
      <c r="O26" s="206">
        <f>#REF!/91*9</f>
        <v>8901.0989010989015</v>
      </c>
      <c r="P26" s="206">
        <f>#REF!+#REF!+#REF!+#REF!</f>
        <v>14846.153846153848</v>
      </c>
      <c r="Q26" s="206">
        <f>#REF!/91*23</f>
        <v>22747.252747252747</v>
      </c>
      <c r="R26" s="206">
        <f>#REF!/91*21</f>
        <v>20769.23076923077</v>
      </c>
      <c r="S26" s="206">
        <f>#REF!/91*9</f>
        <v>8901.0989010989015</v>
      </c>
      <c r="T26" s="206">
        <f>#REF!+#REF!+#REF!</f>
        <v>52417.582417582416</v>
      </c>
      <c r="U26" s="206">
        <f>#REF!/91*2</f>
        <v>1978.0219780219779</v>
      </c>
      <c r="V26" s="206">
        <f>#REF!/91*5</f>
        <v>4945.0549450549452</v>
      </c>
      <c r="W26" s="202">
        <f>#REF!/91*4</f>
        <v>3956.0439560439559</v>
      </c>
      <c r="X26" s="202">
        <v>11857.14</v>
      </c>
      <c r="Y26" s="125">
        <f>#REF!+#REF!+#REF!+#REF!</f>
        <v>22736.260879120877</v>
      </c>
    </row>
    <row r="27" spans="1:25" s="16" customFormat="1" ht="14.1" customHeight="1">
      <c r="A27" s="109" t="s">
        <v>578</v>
      </c>
      <c r="B27" s="110" t="s">
        <v>579</v>
      </c>
      <c r="C27" s="111">
        <v>0</v>
      </c>
      <c r="D27" s="111">
        <v>0</v>
      </c>
      <c r="E27" s="112">
        <f>#REF!+#REF!</f>
        <v>0</v>
      </c>
      <c r="F27" s="111">
        <v>0</v>
      </c>
      <c r="G27" s="104" t="e">
        <f>#REF!/#REF!</f>
        <v>#DIV/0!</v>
      </c>
      <c r="H27" s="113">
        <v>0</v>
      </c>
      <c r="I27" s="114">
        <f t="shared" si="0"/>
        <v>0</v>
      </c>
      <c r="J27" s="114">
        <f t="shared" si="2"/>
        <v>0</v>
      </c>
      <c r="K27" s="114">
        <f t="shared" si="3"/>
        <v>0</v>
      </c>
      <c r="L27" s="206">
        <f>#REF!/91*1</f>
        <v>0</v>
      </c>
      <c r="M27" s="206">
        <v>0</v>
      </c>
      <c r="N27" s="206">
        <f>#REF!/91*4</f>
        <v>0</v>
      </c>
      <c r="O27" s="206">
        <f>#REF!/91*9</f>
        <v>0</v>
      </c>
      <c r="P27" s="206">
        <f>#REF!+#REF!+#REF!+#REF!</f>
        <v>0</v>
      </c>
      <c r="Q27" s="206">
        <f>#REF!/91*23</f>
        <v>0</v>
      </c>
      <c r="R27" s="206">
        <f>#REF!/91*21</f>
        <v>0</v>
      </c>
      <c r="S27" s="206">
        <f>#REF!/91*9</f>
        <v>0</v>
      </c>
      <c r="T27" s="206">
        <f>#REF!+#REF!+#REF!</f>
        <v>0</v>
      </c>
      <c r="U27" s="206">
        <f>#REF!/91*2</f>
        <v>0</v>
      </c>
      <c r="V27" s="206">
        <f>#REF!/91*5</f>
        <v>0</v>
      </c>
      <c r="W27" s="202">
        <f>#REF!/91*4</f>
        <v>0</v>
      </c>
      <c r="X27" s="202">
        <f>#REF!/91*13</f>
        <v>0</v>
      </c>
      <c r="Y27" s="202">
        <f>#REF!+#REF!+#REF!+#REF!</f>
        <v>0</v>
      </c>
    </row>
    <row r="28" spans="1:25" s="4" customFormat="1" ht="14.1" customHeight="1">
      <c r="A28" s="115" t="s">
        <v>580</v>
      </c>
      <c r="B28" s="116" t="s">
        <v>581</v>
      </c>
      <c r="C28" s="102">
        <f>C29+C31+C33+C35+C37+C40+C42+C44+C46+C48+C49+C50+C51+C52+C53+C54</f>
        <v>30000</v>
      </c>
      <c r="D28" s="102">
        <f>D29+D31+D33+D35+D37+D40+D42+D44+D46+D48+D49+D50+D51+D52+D53+D54</f>
        <v>0</v>
      </c>
      <c r="E28" s="103">
        <f>#REF!+#REF!</f>
        <v>30000</v>
      </c>
      <c r="F28" s="102">
        <f>F29+F31+F33+F35+F37+F40+F42+F44+F46+F48+F49+F50+F51+F52+F53+F54</f>
        <v>22689.08</v>
      </c>
      <c r="G28" s="104">
        <f>#REF!/#REF!</f>
        <v>0.75630266666666668</v>
      </c>
      <c r="H28" s="105">
        <f>H29+H31+H33+H35+H37+H40+H42+H44+H46+H48+H49+H50+H51+H52+H53+H54</f>
        <v>40000</v>
      </c>
      <c r="I28" s="106">
        <f t="shared" si="0"/>
        <v>1.985028616420663E-3</v>
      </c>
      <c r="J28" s="106">
        <f t="shared" si="2"/>
        <v>1.7518253290000961E-3</v>
      </c>
      <c r="K28" s="106">
        <f t="shared" si="3"/>
        <v>1.7518253290000961E-3</v>
      </c>
      <c r="L28" s="105">
        <f t="shared" ref="L28:Y28" si="15">L29+L31+L33+L35+L37+L40+L42+L44+L46+L48+L49+L50+L51+L52+L53+L54</f>
        <v>0</v>
      </c>
      <c r="M28" s="105">
        <f t="shared" si="15"/>
        <v>0</v>
      </c>
      <c r="N28" s="105">
        <f t="shared" si="15"/>
        <v>0</v>
      </c>
      <c r="O28" s="105">
        <f t="shared" si="15"/>
        <v>0</v>
      </c>
      <c r="P28" s="105">
        <f t="shared" si="15"/>
        <v>0</v>
      </c>
      <c r="Q28" s="105">
        <f t="shared" si="15"/>
        <v>0</v>
      </c>
      <c r="R28" s="105">
        <f t="shared" si="15"/>
        <v>0</v>
      </c>
      <c r="S28" s="105">
        <f t="shared" si="15"/>
        <v>0</v>
      </c>
      <c r="T28" s="105">
        <f t="shared" si="15"/>
        <v>0</v>
      </c>
      <c r="U28" s="105">
        <f t="shared" si="15"/>
        <v>0</v>
      </c>
      <c r="V28" s="105">
        <f t="shared" si="15"/>
        <v>40000</v>
      </c>
      <c r="W28" s="105">
        <f t="shared" si="15"/>
        <v>0</v>
      </c>
      <c r="X28" s="105">
        <f t="shared" si="15"/>
        <v>0</v>
      </c>
      <c r="Y28" s="105">
        <f t="shared" si="15"/>
        <v>40000</v>
      </c>
    </row>
    <row r="29" spans="1:25" s="23" customFormat="1" ht="14.1" customHeight="1">
      <c r="A29" s="115" t="s">
        <v>582</v>
      </c>
      <c r="B29" s="117" t="s">
        <v>611</v>
      </c>
      <c r="C29" s="107">
        <f>C30</f>
        <v>0</v>
      </c>
      <c r="D29" s="107">
        <f>D30</f>
        <v>0</v>
      </c>
      <c r="E29" s="103">
        <f>#REF!+#REF!</f>
        <v>0</v>
      </c>
      <c r="F29" s="107">
        <f>F30</f>
        <v>0</v>
      </c>
      <c r="G29" s="104" t="e">
        <f>#REF!/#REF!</f>
        <v>#DIV/0!</v>
      </c>
      <c r="H29" s="108">
        <f>H30</f>
        <v>0</v>
      </c>
      <c r="I29" s="106">
        <f t="shared" si="0"/>
        <v>0</v>
      </c>
      <c r="J29" s="106">
        <f t="shared" si="2"/>
        <v>0</v>
      </c>
      <c r="K29" s="106">
        <f t="shared" si="3"/>
        <v>0</v>
      </c>
      <c r="L29" s="205">
        <f>L30</f>
        <v>0</v>
      </c>
      <c r="M29" s="205">
        <f>M30</f>
        <v>0</v>
      </c>
      <c r="N29" s="205">
        <f>N30</f>
        <v>0</v>
      </c>
      <c r="O29" s="205">
        <f t="shared" ref="O29:Y29" si="16">O30</f>
        <v>0</v>
      </c>
      <c r="P29" s="206">
        <f>#REF!+#REF!+#REF!+#REF!</f>
        <v>0</v>
      </c>
      <c r="Q29" s="205">
        <f t="shared" si="16"/>
        <v>0</v>
      </c>
      <c r="R29" s="205">
        <f t="shared" si="16"/>
        <v>0</v>
      </c>
      <c r="S29" s="205">
        <f t="shared" si="16"/>
        <v>0</v>
      </c>
      <c r="T29" s="206">
        <f>#REF!+#REF!+#REF!</f>
        <v>0</v>
      </c>
      <c r="U29" s="205">
        <f t="shared" si="16"/>
        <v>0</v>
      </c>
      <c r="V29" s="205">
        <f t="shared" si="16"/>
        <v>0</v>
      </c>
      <c r="W29" s="201">
        <f t="shared" si="16"/>
        <v>0</v>
      </c>
      <c r="X29" s="201">
        <f t="shared" si="16"/>
        <v>0</v>
      </c>
      <c r="Y29" s="201">
        <f t="shared" si="16"/>
        <v>0</v>
      </c>
    </row>
    <row r="30" spans="1:25" s="16" customFormat="1" ht="14.1" customHeight="1">
      <c r="A30" s="118" t="s">
        <v>583</v>
      </c>
      <c r="B30" s="119" t="s">
        <v>612</v>
      </c>
      <c r="C30" s="111">
        <v>0</v>
      </c>
      <c r="D30" s="111">
        <v>0</v>
      </c>
      <c r="E30" s="112">
        <f>#REF!+#REF!</f>
        <v>0</v>
      </c>
      <c r="F30" s="111">
        <v>0</v>
      </c>
      <c r="G30" s="104" t="e">
        <f>#REF!/#REF!</f>
        <v>#DIV/0!</v>
      </c>
      <c r="H30" s="113">
        <v>0</v>
      </c>
      <c r="I30" s="114">
        <f t="shared" si="0"/>
        <v>0</v>
      </c>
      <c r="J30" s="114">
        <f t="shared" si="2"/>
        <v>0</v>
      </c>
      <c r="K30" s="114">
        <f t="shared" si="3"/>
        <v>0</v>
      </c>
      <c r="L30" s="206">
        <v>0</v>
      </c>
      <c r="M30" s="206">
        <v>0</v>
      </c>
      <c r="N30" s="206">
        <v>0</v>
      </c>
      <c r="O30" s="206">
        <v>0</v>
      </c>
      <c r="P30" s="206">
        <f>#REF!+#REF!+#REF!+#REF!</f>
        <v>0</v>
      </c>
      <c r="Q30" s="206">
        <v>0</v>
      </c>
      <c r="R30" s="206">
        <v>0</v>
      </c>
      <c r="S30" s="206">
        <v>0</v>
      </c>
      <c r="T30" s="206">
        <f>#REF!+#REF!+#REF!</f>
        <v>0</v>
      </c>
      <c r="U30" s="206">
        <v>0</v>
      </c>
      <c r="V30" s="206">
        <v>0</v>
      </c>
      <c r="W30" s="202">
        <v>0</v>
      </c>
      <c r="X30" s="202">
        <v>0</v>
      </c>
      <c r="Y30" s="202">
        <v>0</v>
      </c>
    </row>
    <row r="31" spans="1:25" s="23" customFormat="1" ht="14.1" customHeight="1">
      <c r="A31" s="115" t="s">
        <v>584</v>
      </c>
      <c r="B31" s="117" t="s">
        <v>613</v>
      </c>
      <c r="C31" s="107">
        <f>C32</f>
        <v>0</v>
      </c>
      <c r="D31" s="107">
        <f>D32</f>
        <v>0</v>
      </c>
      <c r="E31" s="103">
        <f>#REF!+#REF!</f>
        <v>0</v>
      </c>
      <c r="F31" s="107">
        <f>F32</f>
        <v>0</v>
      </c>
      <c r="G31" s="104" t="e">
        <f>#REF!/#REF!</f>
        <v>#DIV/0!</v>
      </c>
      <c r="H31" s="108">
        <f>H32</f>
        <v>0</v>
      </c>
      <c r="I31" s="114">
        <f t="shared" si="0"/>
        <v>0</v>
      </c>
      <c r="J31" s="114">
        <f t="shared" si="2"/>
        <v>0</v>
      </c>
      <c r="K31" s="114">
        <f t="shared" si="3"/>
        <v>0</v>
      </c>
      <c r="L31" s="205">
        <f>L32</f>
        <v>0</v>
      </c>
      <c r="M31" s="205">
        <f>M32</f>
        <v>0</v>
      </c>
      <c r="N31" s="205">
        <f>N32</f>
        <v>0</v>
      </c>
      <c r="O31" s="205">
        <f t="shared" ref="O31:Y31" si="17">O32</f>
        <v>0</v>
      </c>
      <c r="P31" s="206">
        <f>#REF!+#REF!+#REF!+#REF!</f>
        <v>0</v>
      </c>
      <c r="Q31" s="205">
        <f t="shared" si="17"/>
        <v>0</v>
      </c>
      <c r="R31" s="205">
        <f t="shared" si="17"/>
        <v>0</v>
      </c>
      <c r="S31" s="205">
        <f t="shared" si="17"/>
        <v>0</v>
      </c>
      <c r="T31" s="206">
        <f>#REF!+#REF!+#REF!</f>
        <v>0</v>
      </c>
      <c r="U31" s="205">
        <f t="shared" si="17"/>
        <v>0</v>
      </c>
      <c r="V31" s="205">
        <f t="shared" si="17"/>
        <v>0</v>
      </c>
      <c r="W31" s="201">
        <f t="shared" si="17"/>
        <v>0</v>
      </c>
      <c r="X31" s="201">
        <f t="shared" si="17"/>
        <v>0</v>
      </c>
      <c r="Y31" s="201">
        <f t="shared" si="17"/>
        <v>0</v>
      </c>
    </row>
    <row r="32" spans="1:25" s="16" customFormat="1" ht="14.1" customHeight="1">
      <c r="A32" s="118" t="s">
        <v>585</v>
      </c>
      <c r="B32" s="119" t="s">
        <v>614</v>
      </c>
      <c r="C32" s="111">
        <v>0</v>
      </c>
      <c r="D32" s="111">
        <v>0</v>
      </c>
      <c r="E32" s="112">
        <f>#REF!+#REF!</f>
        <v>0</v>
      </c>
      <c r="F32" s="111">
        <v>0</v>
      </c>
      <c r="G32" s="104" t="e">
        <f>#REF!/#REF!</f>
        <v>#DIV/0!</v>
      </c>
      <c r="H32" s="113">
        <v>0</v>
      </c>
      <c r="I32" s="114">
        <f t="shared" si="0"/>
        <v>0</v>
      </c>
      <c r="J32" s="114">
        <f t="shared" si="2"/>
        <v>0</v>
      </c>
      <c r="K32" s="114">
        <f t="shared" si="3"/>
        <v>0</v>
      </c>
      <c r="L32" s="206">
        <v>0</v>
      </c>
      <c r="M32" s="206">
        <v>0</v>
      </c>
      <c r="N32" s="206">
        <v>0</v>
      </c>
      <c r="O32" s="206">
        <v>0</v>
      </c>
      <c r="P32" s="206">
        <f>#REF!+#REF!+#REF!+#REF!</f>
        <v>0</v>
      </c>
      <c r="Q32" s="206">
        <v>0</v>
      </c>
      <c r="R32" s="206">
        <v>0</v>
      </c>
      <c r="S32" s="206">
        <v>0</v>
      </c>
      <c r="T32" s="206">
        <f>#REF!+#REF!+#REF!</f>
        <v>0</v>
      </c>
      <c r="U32" s="206">
        <v>0</v>
      </c>
      <c r="V32" s="206">
        <v>0</v>
      </c>
      <c r="W32" s="202">
        <v>0</v>
      </c>
      <c r="X32" s="202">
        <v>0</v>
      </c>
      <c r="Y32" s="202">
        <v>0</v>
      </c>
    </row>
    <row r="33" spans="1:25" s="23" customFormat="1" ht="14.1" customHeight="1">
      <c r="A33" s="115" t="s">
        <v>586</v>
      </c>
      <c r="B33" s="117" t="s">
        <v>615</v>
      </c>
      <c r="C33" s="107">
        <f>C34</f>
        <v>30000</v>
      </c>
      <c r="D33" s="107">
        <f>D34</f>
        <v>0</v>
      </c>
      <c r="E33" s="103">
        <f>#REF!+#REF!</f>
        <v>30000</v>
      </c>
      <c r="F33" s="107">
        <f>F34</f>
        <v>22689.08</v>
      </c>
      <c r="G33" s="104">
        <f>#REF!/#REF!</f>
        <v>0.75630266666666668</v>
      </c>
      <c r="H33" s="108">
        <f>H34</f>
        <v>40000</v>
      </c>
      <c r="I33" s="106">
        <f t="shared" si="0"/>
        <v>1.985028616420663E-3</v>
      </c>
      <c r="J33" s="106">
        <f t="shared" si="2"/>
        <v>1.7518253290000961E-3</v>
      </c>
      <c r="K33" s="106">
        <f t="shared" si="3"/>
        <v>1.7518253290000961E-3</v>
      </c>
      <c r="L33" s="108">
        <f t="shared" ref="L33:Y33" si="18">L34</f>
        <v>0</v>
      </c>
      <c r="M33" s="108">
        <f t="shared" si="18"/>
        <v>0</v>
      </c>
      <c r="N33" s="108">
        <f t="shared" si="18"/>
        <v>0</v>
      </c>
      <c r="O33" s="108">
        <f t="shared" si="18"/>
        <v>0</v>
      </c>
      <c r="P33" s="108">
        <f t="shared" si="18"/>
        <v>0</v>
      </c>
      <c r="Q33" s="108">
        <f t="shared" si="18"/>
        <v>0</v>
      </c>
      <c r="R33" s="108">
        <f t="shared" si="18"/>
        <v>0</v>
      </c>
      <c r="S33" s="108">
        <f t="shared" si="18"/>
        <v>0</v>
      </c>
      <c r="T33" s="108">
        <f t="shared" si="18"/>
        <v>0</v>
      </c>
      <c r="U33" s="108">
        <f t="shared" si="18"/>
        <v>0</v>
      </c>
      <c r="V33" s="108">
        <f t="shared" si="18"/>
        <v>40000</v>
      </c>
      <c r="W33" s="108">
        <f t="shared" si="18"/>
        <v>0</v>
      </c>
      <c r="X33" s="108">
        <f t="shared" si="18"/>
        <v>0</v>
      </c>
      <c r="Y33" s="108">
        <f t="shared" si="18"/>
        <v>40000</v>
      </c>
    </row>
    <row r="34" spans="1:25" s="16" customFormat="1" ht="14.1" customHeight="1">
      <c r="A34" s="118" t="s">
        <v>587</v>
      </c>
      <c r="B34" s="119" t="s">
        <v>618</v>
      </c>
      <c r="C34" s="111">
        <v>30000</v>
      </c>
      <c r="D34" s="111">
        <v>0</v>
      </c>
      <c r="E34" s="103">
        <f>#REF!+#REF!</f>
        <v>30000</v>
      </c>
      <c r="F34" s="111">
        <v>22689.08</v>
      </c>
      <c r="G34" s="104">
        <f>#REF!/#REF!</f>
        <v>0.75630266666666668</v>
      </c>
      <c r="H34" s="113">
        <v>40000</v>
      </c>
      <c r="I34" s="114">
        <f t="shared" si="0"/>
        <v>1.985028616420663E-3</v>
      </c>
      <c r="J34" s="106">
        <f t="shared" si="2"/>
        <v>1.7518253290000961E-3</v>
      </c>
      <c r="K34" s="106">
        <f t="shared" si="3"/>
        <v>1.7518253290000961E-3</v>
      </c>
      <c r="L34" s="206">
        <v>0</v>
      </c>
      <c r="M34" s="206">
        <v>0</v>
      </c>
      <c r="N34" s="206">
        <v>0</v>
      </c>
      <c r="O34" s="206">
        <v>0</v>
      </c>
      <c r="P34" s="206">
        <f>#REF!+#REF!+#REF!+#REF!</f>
        <v>0</v>
      </c>
      <c r="Q34" s="206">
        <v>0</v>
      </c>
      <c r="R34" s="206">
        <v>0</v>
      </c>
      <c r="S34" s="206">
        <v>0</v>
      </c>
      <c r="T34" s="206">
        <f>#REF!+#REF!+#REF!</f>
        <v>0</v>
      </c>
      <c r="U34" s="206">
        <v>0</v>
      </c>
      <c r="V34" s="206">
        <v>40000</v>
      </c>
      <c r="W34" s="202">
        <v>0</v>
      </c>
      <c r="X34" s="202">
        <v>0</v>
      </c>
      <c r="Y34" s="202">
        <f>#REF!+#REF!+#REF!+#REF!</f>
        <v>40000</v>
      </c>
    </row>
    <row r="35" spans="1:25" s="23" customFormat="1" ht="14.1" customHeight="1">
      <c r="A35" s="115" t="s">
        <v>588</v>
      </c>
      <c r="B35" s="117" t="s">
        <v>616</v>
      </c>
      <c r="C35" s="107">
        <f>C36</f>
        <v>0</v>
      </c>
      <c r="D35" s="107">
        <f>D36</f>
        <v>0</v>
      </c>
      <c r="E35" s="103">
        <f>#REF!+#REF!</f>
        <v>0</v>
      </c>
      <c r="F35" s="107">
        <f>F36</f>
        <v>0</v>
      </c>
      <c r="G35" s="104" t="e">
        <f>#REF!/#REF!</f>
        <v>#DIV/0!</v>
      </c>
      <c r="H35" s="108">
        <f>H36</f>
        <v>0</v>
      </c>
      <c r="I35" s="106">
        <f t="shared" si="0"/>
        <v>0</v>
      </c>
      <c r="J35" s="106">
        <f t="shared" si="2"/>
        <v>0</v>
      </c>
      <c r="K35" s="106">
        <f t="shared" si="3"/>
        <v>0</v>
      </c>
      <c r="L35" s="205">
        <f>L36</f>
        <v>0</v>
      </c>
      <c r="M35" s="205">
        <f>M36</f>
        <v>0</v>
      </c>
      <c r="N35" s="205">
        <f>N36</f>
        <v>0</v>
      </c>
      <c r="O35" s="205">
        <f t="shared" ref="O35:Y35" si="19">O36</f>
        <v>0</v>
      </c>
      <c r="P35" s="206">
        <f>#REF!+#REF!+#REF!+#REF!</f>
        <v>0</v>
      </c>
      <c r="Q35" s="205">
        <f t="shared" si="19"/>
        <v>0</v>
      </c>
      <c r="R35" s="205">
        <f t="shared" si="19"/>
        <v>0</v>
      </c>
      <c r="S35" s="205">
        <f t="shared" si="19"/>
        <v>0</v>
      </c>
      <c r="T35" s="206">
        <f>#REF!+#REF!+#REF!</f>
        <v>0</v>
      </c>
      <c r="U35" s="205">
        <f t="shared" si="19"/>
        <v>0</v>
      </c>
      <c r="V35" s="205">
        <f t="shared" si="19"/>
        <v>0</v>
      </c>
      <c r="W35" s="201">
        <f t="shared" si="19"/>
        <v>0</v>
      </c>
      <c r="X35" s="201">
        <f t="shared" si="19"/>
        <v>0</v>
      </c>
      <c r="Y35" s="201">
        <f t="shared" si="19"/>
        <v>0</v>
      </c>
    </row>
    <row r="36" spans="1:25" s="16" customFormat="1" ht="14.1" customHeight="1">
      <c r="A36" s="118" t="s">
        <v>589</v>
      </c>
      <c r="B36" s="119" t="s">
        <v>617</v>
      </c>
      <c r="C36" s="111">
        <v>0</v>
      </c>
      <c r="D36" s="111">
        <v>0</v>
      </c>
      <c r="E36" s="112">
        <f>#REF!+#REF!</f>
        <v>0</v>
      </c>
      <c r="F36" s="111">
        <v>0</v>
      </c>
      <c r="G36" s="104" t="e">
        <f>#REF!/#REF!</f>
        <v>#DIV/0!</v>
      </c>
      <c r="H36" s="113">
        <v>0</v>
      </c>
      <c r="I36" s="114">
        <f t="shared" si="0"/>
        <v>0</v>
      </c>
      <c r="J36" s="114">
        <f t="shared" si="2"/>
        <v>0</v>
      </c>
      <c r="K36" s="114">
        <f t="shared" si="3"/>
        <v>0</v>
      </c>
      <c r="L36" s="206">
        <v>0</v>
      </c>
      <c r="M36" s="206">
        <v>0</v>
      </c>
      <c r="N36" s="206">
        <v>0</v>
      </c>
      <c r="O36" s="206">
        <v>0</v>
      </c>
      <c r="P36" s="206">
        <f>#REF!+#REF!+#REF!+#REF!</f>
        <v>0</v>
      </c>
      <c r="Q36" s="206">
        <v>0</v>
      </c>
      <c r="R36" s="206">
        <v>0</v>
      </c>
      <c r="S36" s="206">
        <v>0</v>
      </c>
      <c r="T36" s="206">
        <f>#REF!+#REF!+#REF!</f>
        <v>0</v>
      </c>
      <c r="U36" s="206">
        <v>0</v>
      </c>
      <c r="V36" s="206">
        <v>0</v>
      </c>
      <c r="W36" s="202">
        <v>0</v>
      </c>
      <c r="X36" s="202">
        <v>0</v>
      </c>
      <c r="Y36" s="202">
        <v>0</v>
      </c>
    </row>
    <row r="37" spans="1:25" s="23" customFormat="1" ht="14.1" customHeight="1">
      <c r="A37" s="115" t="s">
        <v>590</v>
      </c>
      <c r="B37" s="117" t="s">
        <v>591</v>
      </c>
      <c r="C37" s="107">
        <f>C38+C39</f>
        <v>0</v>
      </c>
      <c r="D37" s="107">
        <f>D38+D39</f>
        <v>0</v>
      </c>
      <c r="E37" s="103">
        <f>#REF!+#REF!</f>
        <v>0</v>
      </c>
      <c r="F37" s="107">
        <f>F38+F39</f>
        <v>0</v>
      </c>
      <c r="G37" s="104" t="e">
        <f>#REF!/#REF!</f>
        <v>#DIV/0!</v>
      </c>
      <c r="H37" s="108">
        <f>H38+H39</f>
        <v>0</v>
      </c>
      <c r="I37" s="106">
        <f t="shared" si="0"/>
        <v>0</v>
      </c>
      <c r="J37" s="106">
        <f t="shared" si="2"/>
        <v>0</v>
      </c>
      <c r="K37" s="106">
        <f t="shared" si="3"/>
        <v>0</v>
      </c>
      <c r="L37" s="205">
        <f>L38+L39</f>
        <v>0</v>
      </c>
      <c r="M37" s="205">
        <f>M38+M39</f>
        <v>0</v>
      </c>
      <c r="N37" s="205">
        <f>N38+N39</f>
        <v>0</v>
      </c>
      <c r="O37" s="205">
        <f t="shared" ref="O37:Y37" si="20">O38+O39</f>
        <v>0</v>
      </c>
      <c r="P37" s="206">
        <f>#REF!+#REF!+#REF!+#REF!</f>
        <v>0</v>
      </c>
      <c r="Q37" s="205">
        <f t="shared" si="20"/>
        <v>0</v>
      </c>
      <c r="R37" s="205">
        <f t="shared" si="20"/>
        <v>0</v>
      </c>
      <c r="S37" s="205">
        <f t="shared" si="20"/>
        <v>0</v>
      </c>
      <c r="T37" s="206">
        <f>#REF!+#REF!+#REF!</f>
        <v>0</v>
      </c>
      <c r="U37" s="205">
        <f t="shared" si="20"/>
        <v>0</v>
      </c>
      <c r="V37" s="205">
        <f t="shared" si="20"/>
        <v>0</v>
      </c>
      <c r="W37" s="201">
        <f t="shared" si="20"/>
        <v>0</v>
      </c>
      <c r="X37" s="201">
        <f t="shared" ref="X37" si="21">X38+X39</f>
        <v>0</v>
      </c>
      <c r="Y37" s="201">
        <f t="shared" si="20"/>
        <v>0</v>
      </c>
    </row>
    <row r="38" spans="1:25" s="16" customFormat="1" ht="14.1" customHeight="1">
      <c r="A38" s="118" t="s">
        <v>592</v>
      </c>
      <c r="B38" s="119" t="s">
        <v>619</v>
      </c>
      <c r="C38" s="111">
        <v>0</v>
      </c>
      <c r="D38" s="111">
        <v>0</v>
      </c>
      <c r="E38" s="112">
        <f>#REF!+#REF!</f>
        <v>0</v>
      </c>
      <c r="F38" s="111">
        <v>0</v>
      </c>
      <c r="G38" s="104" t="e">
        <f>#REF!/#REF!</f>
        <v>#DIV/0!</v>
      </c>
      <c r="H38" s="113">
        <v>0</v>
      </c>
      <c r="I38" s="114">
        <f t="shared" si="0"/>
        <v>0</v>
      </c>
      <c r="J38" s="114">
        <f t="shared" si="2"/>
        <v>0</v>
      </c>
      <c r="K38" s="114">
        <f t="shared" si="3"/>
        <v>0</v>
      </c>
      <c r="L38" s="206">
        <v>0</v>
      </c>
      <c r="M38" s="206">
        <v>0</v>
      </c>
      <c r="N38" s="206">
        <v>0</v>
      </c>
      <c r="O38" s="206">
        <v>0</v>
      </c>
      <c r="P38" s="206">
        <f>#REF!+#REF!+#REF!+#REF!</f>
        <v>0</v>
      </c>
      <c r="Q38" s="206">
        <v>0</v>
      </c>
      <c r="R38" s="206">
        <v>0</v>
      </c>
      <c r="S38" s="206">
        <v>0</v>
      </c>
      <c r="T38" s="206">
        <f>#REF!+#REF!+#REF!</f>
        <v>0</v>
      </c>
      <c r="U38" s="206">
        <v>0</v>
      </c>
      <c r="V38" s="206">
        <v>0</v>
      </c>
      <c r="W38" s="202">
        <v>0</v>
      </c>
      <c r="X38" s="202">
        <v>0</v>
      </c>
      <c r="Y38" s="202">
        <v>0</v>
      </c>
    </row>
    <row r="39" spans="1:25" s="16" customFormat="1" ht="14.1" customHeight="1">
      <c r="A39" s="118" t="s">
        <v>593</v>
      </c>
      <c r="B39" s="119" t="s">
        <v>620</v>
      </c>
      <c r="C39" s="111">
        <v>0</v>
      </c>
      <c r="D39" s="111">
        <v>0</v>
      </c>
      <c r="E39" s="112">
        <f>#REF!+#REF!</f>
        <v>0</v>
      </c>
      <c r="F39" s="111">
        <v>0</v>
      </c>
      <c r="G39" s="104" t="e">
        <f>#REF!/#REF!</f>
        <v>#DIV/0!</v>
      </c>
      <c r="H39" s="113">
        <v>0</v>
      </c>
      <c r="I39" s="114">
        <f t="shared" si="0"/>
        <v>0</v>
      </c>
      <c r="J39" s="114">
        <f t="shared" si="2"/>
        <v>0</v>
      </c>
      <c r="K39" s="114">
        <f t="shared" si="3"/>
        <v>0</v>
      </c>
      <c r="L39" s="206">
        <v>0</v>
      </c>
      <c r="M39" s="206">
        <v>0</v>
      </c>
      <c r="N39" s="206">
        <v>0</v>
      </c>
      <c r="O39" s="206">
        <v>0</v>
      </c>
      <c r="P39" s="206">
        <f>#REF!+#REF!+#REF!+#REF!</f>
        <v>0</v>
      </c>
      <c r="Q39" s="206">
        <v>0</v>
      </c>
      <c r="R39" s="206">
        <v>0</v>
      </c>
      <c r="S39" s="206">
        <v>0</v>
      </c>
      <c r="T39" s="206">
        <f>#REF!+#REF!+#REF!</f>
        <v>0</v>
      </c>
      <c r="U39" s="206">
        <v>0</v>
      </c>
      <c r="V39" s="206">
        <v>0</v>
      </c>
      <c r="W39" s="202">
        <v>0</v>
      </c>
      <c r="X39" s="202">
        <v>0</v>
      </c>
      <c r="Y39" s="202">
        <v>0</v>
      </c>
    </row>
    <row r="40" spans="1:25" s="23" customFormat="1" ht="14.1" customHeight="1">
      <c r="A40" s="115" t="s">
        <v>594</v>
      </c>
      <c r="B40" s="117" t="s">
        <v>621</v>
      </c>
      <c r="C40" s="107">
        <f>C41</f>
        <v>0</v>
      </c>
      <c r="D40" s="107">
        <f>D41</f>
        <v>0</v>
      </c>
      <c r="E40" s="103">
        <f>#REF!+#REF!</f>
        <v>0</v>
      </c>
      <c r="F40" s="107">
        <f>F41</f>
        <v>0</v>
      </c>
      <c r="G40" s="104" t="e">
        <f>#REF!/#REF!</f>
        <v>#DIV/0!</v>
      </c>
      <c r="H40" s="108">
        <f>H41</f>
        <v>0</v>
      </c>
      <c r="I40" s="106">
        <f t="shared" si="0"/>
        <v>0</v>
      </c>
      <c r="J40" s="106">
        <f t="shared" si="2"/>
        <v>0</v>
      </c>
      <c r="K40" s="106">
        <f t="shared" si="3"/>
        <v>0</v>
      </c>
      <c r="L40" s="205">
        <f>L41</f>
        <v>0</v>
      </c>
      <c r="M40" s="205">
        <f>M41</f>
        <v>0</v>
      </c>
      <c r="N40" s="205">
        <f>N41</f>
        <v>0</v>
      </c>
      <c r="O40" s="205">
        <f t="shared" ref="O40:Y40" si="22">O41</f>
        <v>0</v>
      </c>
      <c r="P40" s="206">
        <f>#REF!+#REF!+#REF!+#REF!</f>
        <v>0</v>
      </c>
      <c r="Q40" s="205">
        <f t="shared" si="22"/>
        <v>0</v>
      </c>
      <c r="R40" s="205">
        <f t="shared" si="22"/>
        <v>0</v>
      </c>
      <c r="S40" s="205">
        <f t="shared" si="22"/>
        <v>0</v>
      </c>
      <c r="T40" s="206">
        <f>#REF!+#REF!+#REF!</f>
        <v>0</v>
      </c>
      <c r="U40" s="205">
        <f t="shared" si="22"/>
        <v>0</v>
      </c>
      <c r="V40" s="205">
        <f t="shared" si="22"/>
        <v>0</v>
      </c>
      <c r="W40" s="201">
        <f t="shared" si="22"/>
        <v>0</v>
      </c>
      <c r="X40" s="201">
        <f t="shared" si="22"/>
        <v>0</v>
      </c>
      <c r="Y40" s="201">
        <f t="shared" si="22"/>
        <v>0</v>
      </c>
    </row>
    <row r="41" spans="1:25" s="16" customFormat="1" ht="14.1" customHeight="1">
      <c r="A41" s="118" t="s">
        <v>595</v>
      </c>
      <c r="B41" s="119" t="s">
        <v>622</v>
      </c>
      <c r="C41" s="111">
        <v>0</v>
      </c>
      <c r="D41" s="111">
        <v>0</v>
      </c>
      <c r="E41" s="112">
        <f>#REF!+#REF!</f>
        <v>0</v>
      </c>
      <c r="F41" s="111">
        <v>0</v>
      </c>
      <c r="G41" s="104" t="e">
        <f>#REF!/#REF!</f>
        <v>#DIV/0!</v>
      </c>
      <c r="H41" s="113">
        <v>0</v>
      </c>
      <c r="I41" s="114">
        <f t="shared" si="0"/>
        <v>0</v>
      </c>
      <c r="J41" s="114">
        <f t="shared" si="2"/>
        <v>0</v>
      </c>
      <c r="K41" s="114">
        <f t="shared" si="3"/>
        <v>0</v>
      </c>
      <c r="L41" s="206">
        <v>0</v>
      </c>
      <c r="M41" s="206">
        <v>0</v>
      </c>
      <c r="N41" s="206">
        <v>0</v>
      </c>
      <c r="O41" s="206">
        <v>0</v>
      </c>
      <c r="P41" s="206">
        <f>#REF!+#REF!+#REF!+#REF!</f>
        <v>0</v>
      </c>
      <c r="Q41" s="206">
        <v>0</v>
      </c>
      <c r="R41" s="206">
        <v>0</v>
      </c>
      <c r="S41" s="206">
        <v>0</v>
      </c>
      <c r="T41" s="206">
        <f>#REF!+#REF!+#REF!</f>
        <v>0</v>
      </c>
      <c r="U41" s="206">
        <v>0</v>
      </c>
      <c r="V41" s="206">
        <v>0</v>
      </c>
      <c r="W41" s="202">
        <v>0</v>
      </c>
      <c r="X41" s="202">
        <v>0</v>
      </c>
      <c r="Y41" s="202">
        <v>0</v>
      </c>
    </row>
    <row r="42" spans="1:25" s="23" customFormat="1" ht="14.1" customHeight="1">
      <c r="A42" s="115" t="s">
        <v>596</v>
      </c>
      <c r="B42" s="117" t="s">
        <v>623</v>
      </c>
      <c r="C42" s="107">
        <f>C43</f>
        <v>0</v>
      </c>
      <c r="D42" s="107">
        <f>D43</f>
        <v>0</v>
      </c>
      <c r="E42" s="103">
        <f>#REF!+#REF!</f>
        <v>0</v>
      </c>
      <c r="F42" s="107">
        <f>F43</f>
        <v>0</v>
      </c>
      <c r="G42" s="104" t="e">
        <f>#REF!/#REF!</f>
        <v>#DIV/0!</v>
      </c>
      <c r="H42" s="108">
        <f>H43</f>
        <v>0</v>
      </c>
      <c r="I42" s="106">
        <f t="shared" si="0"/>
        <v>0</v>
      </c>
      <c r="J42" s="106">
        <f t="shared" si="2"/>
        <v>0</v>
      </c>
      <c r="K42" s="106">
        <f t="shared" si="3"/>
        <v>0</v>
      </c>
      <c r="L42" s="205">
        <f>L43</f>
        <v>0</v>
      </c>
      <c r="M42" s="205">
        <f>M43</f>
        <v>0</v>
      </c>
      <c r="N42" s="205">
        <f>N43</f>
        <v>0</v>
      </c>
      <c r="O42" s="205">
        <f t="shared" ref="O42:Y42" si="23">O43</f>
        <v>0</v>
      </c>
      <c r="P42" s="206">
        <f>#REF!+#REF!+#REF!+#REF!</f>
        <v>0</v>
      </c>
      <c r="Q42" s="205">
        <f t="shared" si="23"/>
        <v>0</v>
      </c>
      <c r="R42" s="205">
        <f t="shared" si="23"/>
        <v>0</v>
      </c>
      <c r="S42" s="205">
        <f t="shared" si="23"/>
        <v>0</v>
      </c>
      <c r="T42" s="206">
        <f>#REF!+#REF!+#REF!</f>
        <v>0</v>
      </c>
      <c r="U42" s="205">
        <f t="shared" si="23"/>
        <v>0</v>
      </c>
      <c r="V42" s="205">
        <f t="shared" si="23"/>
        <v>0</v>
      </c>
      <c r="W42" s="201">
        <f t="shared" si="23"/>
        <v>0</v>
      </c>
      <c r="X42" s="201">
        <f t="shared" si="23"/>
        <v>0</v>
      </c>
      <c r="Y42" s="201">
        <f t="shared" si="23"/>
        <v>0</v>
      </c>
    </row>
    <row r="43" spans="1:25" s="16" customFormat="1" ht="14.1" customHeight="1">
      <c r="A43" s="118" t="s">
        <v>597</v>
      </c>
      <c r="B43" s="119" t="s">
        <v>624</v>
      </c>
      <c r="C43" s="111">
        <v>0</v>
      </c>
      <c r="D43" s="111">
        <v>0</v>
      </c>
      <c r="E43" s="112">
        <f>#REF!+#REF!</f>
        <v>0</v>
      </c>
      <c r="F43" s="111">
        <v>0</v>
      </c>
      <c r="G43" s="104" t="e">
        <f>#REF!/#REF!</f>
        <v>#DIV/0!</v>
      </c>
      <c r="H43" s="108">
        <f>H44</f>
        <v>0</v>
      </c>
      <c r="I43" s="114">
        <f t="shared" si="0"/>
        <v>0</v>
      </c>
      <c r="J43" s="114">
        <f t="shared" si="2"/>
        <v>0</v>
      </c>
      <c r="K43" s="114">
        <f t="shared" si="3"/>
        <v>0</v>
      </c>
      <c r="L43" s="206">
        <v>0</v>
      </c>
      <c r="M43" s="206">
        <v>0</v>
      </c>
      <c r="N43" s="206">
        <v>0</v>
      </c>
      <c r="O43" s="206">
        <v>0</v>
      </c>
      <c r="P43" s="206">
        <f>#REF!+#REF!+#REF!+#REF!</f>
        <v>0</v>
      </c>
      <c r="Q43" s="206">
        <v>0</v>
      </c>
      <c r="R43" s="206">
        <v>0</v>
      </c>
      <c r="S43" s="206">
        <v>0</v>
      </c>
      <c r="T43" s="206">
        <f>#REF!+#REF!+#REF!</f>
        <v>0</v>
      </c>
      <c r="U43" s="206">
        <v>0</v>
      </c>
      <c r="V43" s="206">
        <v>0</v>
      </c>
      <c r="W43" s="202">
        <v>0</v>
      </c>
      <c r="X43" s="202">
        <v>0</v>
      </c>
      <c r="Y43" s="202">
        <v>0</v>
      </c>
    </row>
    <row r="44" spans="1:25" s="23" customFormat="1" ht="14.1" customHeight="1">
      <c r="A44" s="115" t="s">
        <v>598</v>
      </c>
      <c r="B44" s="117" t="s">
        <v>625</v>
      </c>
      <c r="C44" s="107">
        <f>C45</f>
        <v>0</v>
      </c>
      <c r="D44" s="107">
        <f>D45</f>
        <v>0</v>
      </c>
      <c r="E44" s="103">
        <f>#REF!+#REF!</f>
        <v>0</v>
      </c>
      <c r="F44" s="107">
        <f>F45</f>
        <v>0</v>
      </c>
      <c r="G44" s="104" t="e">
        <f>#REF!/#REF!</f>
        <v>#DIV/0!</v>
      </c>
      <c r="H44" s="108">
        <f>H45</f>
        <v>0</v>
      </c>
      <c r="I44" s="106">
        <f t="shared" si="0"/>
        <v>0</v>
      </c>
      <c r="J44" s="106">
        <f t="shared" si="2"/>
        <v>0</v>
      </c>
      <c r="K44" s="106">
        <f t="shared" si="3"/>
        <v>0</v>
      </c>
      <c r="L44" s="205">
        <f>L45</f>
        <v>0</v>
      </c>
      <c r="M44" s="205">
        <f>M45</f>
        <v>0</v>
      </c>
      <c r="N44" s="205">
        <f>N45</f>
        <v>0</v>
      </c>
      <c r="O44" s="205">
        <f t="shared" ref="O44:Y44" si="24">O45</f>
        <v>0</v>
      </c>
      <c r="P44" s="206">
        <f>#REF!+#REF!+#REF!+#REF!</f>
        <v>0</v>
      </c>
      <c r="Q44" s="205">
        <f t="shared" si="24"/>
        <v>0</v>
      </c>
      <c r="R44" s="205">
        <f t="shared" si="24"/>
        <v>0</v>
      </c>
      <c r="S44" s="205">
        <f t="shared" si="24"/>
        <v>0</v>
      </c>
      <c r="T44" s="206">
        <f>#REF!+#REF!+#REF!</f>
        <v>0</v>
      </c>
      <c r="U44" s="205">
        <f t="shared" si="24"/>
        <v>0</v>
      </c>
      <c r="V44" s="205">
        <f t="shared" si="24"/>
        <v>0</v>
      </c>
      <c r="W44" s="201">
        <f t="shared" si="24"/>
        <v>0</v>
      </c>
      <c r="X44" s="201">
        <f t="shared" si="24"/>
        <v>0</v>
      </c>
      <c r="Y44" s="201">
        <f t="shared" si="24"/>
        <v>0</v>
      </c>
    </row>
    <row r="45" spans="1:25" s="16" customFormat="1" ht="14.1" customHeight="1">
      <c r="A45" s="118" t="s">
        <v>599</v>
      </c>
      <c r="B45" s="119" t="s">
        <v>626</v>
      </c>
      <c r="C45" s="111">
        <v>0</v>
      </c>
      <c r="D45" s="111">
        <v>0</v>
      </c>
      <c r="E45" s="112">
        <f>#REF!+#REF!</f>
        <v>0</v>
      </c>
      <c r="F45" s="111">
        <v>0</v>
      </c>
      <c r="G45" s="104" t="e">
        <f>#REF!/#REF!</f>
        <v>#DIV/0!</v>
      </c>
      <c r="H45" s="113">
        <v>0</v>
      </c>
      <c r="I45" s="114">
        <f t="shared" si="0"/>
        <v>0</v>
      </c>
      <c r="J45" s="114">
        <f t="shared" si="2"/>
        <v>0</v>
      </c>
      <c r="K45" s="114">
        <f t="shared" si="3"/>
        <v>0</v>
      </c>
      <c r="L45" s="206">
        <v>0</v>
      </c>
      <c r="M45" s="206">
        <v>0</v>
      </c>
      <c r="N45" s="206">
        <v>0</v>
      </c>
      <c r="O45" s="206">
        <v>0</v>
      </c>
      <c r="P45" s="206">
        <f>#REF!+#REF!+#REF!+#REF!</f>
        <v>0</v>
      </c>
      <c r="Q45" s="206">
        <v>0</v>
      </c>
      <c r="R45" s="206">
        <v>0</v>
      </c>
      <c r="S45" s="206">
        <v>0</v>
      </c>
      <c r="T45" s="206">
        <f>#REF!+#REF!+#REF!</f>
        <v>0</v>
      </c>
      <c r="U45" s="206">
        <v>0</v>
      </c>
      <c r="V45" s="206">
        <v>0</v>
      </c>
      <c r="W45" s="202">
        <v>0</v>
      </c>
      <c r="X45" s="202">
        <v>0</v>
      </c>
      <c r="Y45" s="202">
        <v>0</v>
      </c>
    </row>
    <row r="46" spans="1:25" s="23" customFormat="1" ht="14.1" customHeight="1">
      <c r="A46" s="115" t="s">
        <v>600</v>
      </c>
      <c r="B46" s="117" t="s">
        <v>601</v>
      </c>
      <c r="C46" s="107">
        <f>C47</f>
        <v>0</v>
      </c>
      <c r="D46" s="107">
        <f>D47</f>
        <v>0</v>
      </c>
      <c r="E46" s="103">
        <f>#REF!+#REF!</f>
        <v>0</v>
      </c>
      <c r="F46" s="107">
        <f>F47</f>
        <v>0</v>
      </c>
      <c r="G46" s="104" t="e">
        <f>#REF!/#REF!</f>
        <v>#DIV/0!</v>
      </c>
      <c r="H46" s="108">
        <f>H47</f>
        <v>0</v>
      </c>
      <c r="I46" s="106">
        <f t="shared" si="0"/>
        <v>0</v>
      </c>
      <c r="J46" s="106">
        <f t="shared" si="2"/>
        <v>0</v>
      </c>
      <c r="K46" s="106">
        <f t="shared" si="3"/>
        <v>0</v>
      </c>
      <c r="L46" s="205">
        <f>L47</f>
        <v>0</v>
      </c>
      <c r="M46" s="205">
        <f>M47</f>
        <v>0</v>
      </c>
      <c r="N46" s="205">
        <f>N47</f>
        <v>0</v>
      </c>
      <c r="O46" s="205">
        <f t="shared" ref="O46:Y46" si="25">O47</f>
        <v>0</v>
      </c>
      <c r="P46" s="206">
        <f>#REF!+#REF!+#REF!+#REF!</f>
        <v>0</v>
      </c>
      <c r="Q46" s="205">
        <f t="shared" si="25"/>
        <v>0</v>
      </c>
      <c r="R46" s="205">
        <f t="shared" si="25"/>
        <v>0</v>
      </c>
      <c r="S46" s="205">
        <f t="shared" si="25"/>
        <v>0</v>
      </c>
      <c r="T46" s="206">
        <f>#REF!+#REF!+#REF!</f>
        <v>0</v>
      </c>
      <c r="U46" s="205">
        <f t="shared" si="25"/>
        <v>0</v>
      </c>
      <c r="V46" s="205">
        <f t="shared" si="25"/>
        <v>0</v>
      </c>
      <c r="W46" s="201">
        <f t="shared" si="25"/>
        <v>0</v>
      </c>
      <c r="X46" s="201">
        <f t="shared" si="25"/>
        <v>0</v>
      </c>
      <c r="Y46" s="201">
        <f t="shared" si="25"/>
        <v>0</v>
      </c>
    </row>
    <row r="47" spans="1:25" s="16" customFormat="1" ht="14.1" customHeight="1">
      <c r="A47" s="118" t="s">
        <v>602</v>
      </c>
      <c r="B47" s="119" t="s">
        <v>627</v>
      </c>
      <c r="C47" s="111">
        <v>0</v>
      </c>
      <c r="D47" s="111">
        <v>0</v>
      </c>
      <c r="E47" s="112">
        <f>#REF!+#REF!</f>
        <v>0</v>
      </c>
      <c r="F47" s="111">
        <v>0</v>
      </c>
      <c r="G47" s="104" t="e">
        <f>#REF!/#REF!</f>
        <v>#DIV/0!</v>
      </c>
      <c r="H47" s="113">
        <v>0</v>
      </c>
      <c r="I47" s="114">
        <f t="shared" si="0"/>
        <v>0</v>
      </c>
      <c r="J47" s="114">
        <f t="shared" si="2"/>
        <v>0</v>
      </c>
      <c r="K47" s="114">
        <f t="shared" si="3"/>
        <v>0</v>
      </c>
      <c r="L47" s="206">
        <v>0</v>
      </c>
      <c r="M47" s="206">
        <v>0</v>
      </c>
      <c r="N47" s="206">
        <v>0</v>
      </c>
      <c r="O47" s="206">
        <v>0</v>
      </c>
      <c r="P47" s="206">
        <f>#REF!+#REF!+#REF!+#REF!</f>
        <v>0</v>
      </c>
      <c r="Q47" s="206">
        <v>0</v>
      </c>
      <c r="R47" s="206">
        <v>0</v>
      </c>
      <c r="S47" s="206">
        <v>0</v>
      </c>
      <c r="T47" s="206">
        <f>#REF!+#REF!+#REF!</f>
        <v>0</v>
      </c>
      <c r="U47" s="206">
        <v>0</v>
      </c>
      <c r="V47" s="206">
        <v>0</v>
      </c>
      <c r="W47" s="202">
        <v>0</v>
      </c>
      <c r="X47" s="202">
        <v>0</v>
      </c>
      <c r="Y47" s="202">
        <v>0</v>
      </c>
    </row>
    <row r="48" spans="1:25" s="23" customFormat="1" ht="14.1" customHeight="1">
      <c r="A48" s="115" t="s">
        <v>603</v>
      </c>
      <c r="B48" s="117" t="s">
        <v>628</v>
      </c>
      <c r="C48" s="111">
        <v>0</v>
      </c>
      <c r="D48" s="111">
        <v>0</v>
      </c>
      <c r="E48" s="112">
        <f>#REF!+#REF!</f>
        <v>0</v>
      </c>
      <c r="F48" s="111">
        <v>0</v>
      </c>
      <c r="G48" s="104" t="e">
        <f>#REF!/#REF!</f>
        <v>#DIV/0!</v>
      </c>
      <c r="H48" s="108">
        <v>0</v>
      </c>
      <c r="I48" s="106">
        <f t="shared" si="0"/>
        <v>0</v>
      </c>
      <c r="J48" s="106">
        <f t="shared" si="2"/>
        <v>0</v>
      </c>
      <c r="K48" s="106">
        <f t="shared" si="3"/>
        <v>0</v>
      </c>
      <c r="L48" s="206">
        <v>0</v>
      </c>
      <c r="M48" s="206">
        <v>0</v>
      </c>
      <c r="N48" s="206">
        <v>0</v>
      </c>
      <c r="O48" s="206">
        <v>0</v>
      </c>
      <c r="P48" s="206">
        <f>#REF!+#REF!+#REF!+#REF!</f>
        <v>0</v>
      </c>
      <c r="Q48" s="206">
        <v>0</v>
      </c>
      <c r="R48" s="206">
        <v>0</v>
      </c>
      <c r="S48" s="206">
        <v>0</v>
      </c>
      <c r="T48" s="206">
        <f>#REF!+#REF!+#REF!</f>
        <v>0</v>
      </c>
      <c r="U48" s="206">
        <v>0</v>
      </c>
      <c r="V48" s="206">
        <v>0</v>
      </c>
      <c r="W48" s="202">
        <v>0</v>
      </c>
      <c r="X48" s="202">
        <v>0</v>
      </c>
      <c r="Y48" s="202">
        <v>0</v>
      </c>
    </row>
    <row r="49" spans="1:25" s="23" customFormat="1" ht="14.1" customHeight="1">
      <c r="A49" s="115" t="s">
        <v>604</v>
      </c>
      <c r="B49" s="117" t="s">
        <v>629</v>
      </c>
      <c r="C49" s="111">
        <v>0</v>
      </c>
      <c r="D49" s="111">
        <v>0</v>
      </c>
      <c r="E49" s="112">
        <f>#REF!+#REF!</f>
        <v>0</v>
      </c>
      <c r="F49" s="111">
        <v>0</v>
      </c>
      <c r="G49" s="104" t="e">
        <f>#REF!/#REF!</f>
        <v>#DIV/0!</v>
      </c>
      <c r="H49" s="108">
        <v>0</v>
      </c>
      <c r="I49" s="106">
        <f t="shared" si="0"/>
        <v>0</v>
      </c>
      <c r="J49" s="106">
        <f t="shared" si="2"/>
        <v>0</v>
      </c>
      <c r="K49" s="106">
        <f t="shared" si="3"/>
        <v>0</v>
      </c>
      <c r="L49" s="206">
        <v>0</v>
      </c>
      <c r="M49" s="206">
        <v>0</v>
      </c>
      <c r="N49" s="206">
        <v>0</v>
      </c>
      <c r="O49" s="206">
        <v>0</v>
      </c>
      <c r="P49" s="206">
        <f>#REF!+#REF!+#REF!+#REF!</f>
        <v>0</v>
      </c>
      <c r="Q49" s="206">
        <v>0</v>
      </c>
      <c r="R49" s="206">
        <v>0</v>
      </c>
      <c r="S49" s="206">
        <v>0</v>
      </c>
      <c r="T49" s="206">
        <f>#REF!+#REF!+#REF!</f>
        <v>0</v>
      </c>
      <c r="U49" s="206">
        <v>0</v>
      </c>
      <c r="V49" s="206">
        <v>0</v>
      </c>
      <c r="W49" s="202">
        <v>0</v>
      </c>
      <c r="X49" s="202">
        <v>0</v>
      </c>
      <c r="Y49" s="202">
        <v>0</v>
      </c>
    </row>
    <row r="50" spans="1:25" s="23" customFormat="1" ht="14.1" customHeight="1">
      <c r="A50" s="115" t="s">
        <v>605</v>
      </c>
      <c r="B50" s="117" t="s">
        <v>630</v>
      </c>
      <c r="C50" s="111">
        <v>0</v>
      </c>
      <c r="D50" s="111">
        <v>0</v>
      </c>
      <c r="E50" s="112">
        <f>#REF!+#REF!</f>
        <v>0</v>
      </c>
      <c r="F50" s="111">
        <v>0</v>
      </c>
      <c r="G50" s="104" t="e">
        <f>#REF!/#REF!</f>
        <v>#DIV/0!</v>
      </c>
      <c r="H50" s="108">
        <v>0</v>
      </c>
      <c r="I50" s="106">
        <f t="shared" si="0"/>
        <v>0</v>
      </c>
      <c r="J50" s="106">
        <f t="shared" si="2"/>
        <v>0</v>
      </c>
      <c r="K50" s="106">
        <f t="shared" si="3"/>
        <v>0</v>
      </c>
      <c r="L50" s="206">
        <v>0</v>
      </c>
      <c r="M50" s="206">
        <v>0</v>
      </c>
      <c r="N50" s="206">
        <v>0</v>
      </c>
      <c r="O50" s="206">
        <v>0</v>
      </c>
      <c r="P50" s="206">
        <f>#REF!+#REF!+#REF!+#REF!</f>
        <v>0</v>
      </c>
      <c r="Q50" s="206">
        <v>0</v>
      </c>
      <c r="R50" s="206">
        <v>0</v>
      </c>
      <c r="S50" s="206">
        <v>0</v>
      </c>
      <c r="T50" s="206">
        <f>#REF!+#REF!+#REF!</f>
        <v>0</v>
      </c>
      <c r="U50" s="206">
        <v>0</v>
      </c>
      <c r="V50" s="206">
        <v>0</v>
      </c>
      <c r="W50" s="202">
        <v>0</v>
      </c>
      <c r="X50" s="202">
        <v>0</v>
      </c>
      <c r="Y50" s="202">
        <v>0</v>
      </c>
    </row>
    <row r="51" spans="1:25" s="23" customFormat="1" ht="14.1" customHeight="1">
      <c r="A51" s="115" t="s">
        <v>606</v>
      </c>
      <c r="B51" s="117" t="s">
        <v>607</v>
      </c>
      <c r="C51" s="111">
        <v>0</v>
      </c>
      <c r="D51" s="111">
        <v>0</v>
      </c>
      <c r="E51" s="112">
        <f>#REF!+#REF!</f>
        <v>0</v>
      </c>
      <c r="F51" s="111">
        <v>0</v>
      </c>
      <c r="G51" s="104" t="e">
        <f>#REF!/#REF!</f>
        <v>#DIV/0!</v>
      </c>
      <c r="H51" s="108">
        <v>0</v>
      </c>
      <c r="I51" s="106">
        <f t="shared" si="0"/>
        <v>0</v>
      </c>
      <c r="J51" s="106">
        <f t="shared" si="2"/>
        <v>0</v>
      </c>
      <c r="K51" s="106">
        <f t="shared" si="3"/>
        <v>0</v>
      </c>
      <c r="L51" s="206">
        <v>0</v>
      </c>
      <c r="M51" s="206">
        <v>0</v>
      </c>
      <c r="N51" s="206">
        <v>0</v>
      </c>
      <c r="O51" s="206">
        <v>0</v>
      </c>
      <c r="P51" s="206">
        <f>#REF!+#REF!+#REF!+#REF!</f>
        <v>0</v>
      </c>
      <c r="Q51" s="206">
        <v>0</v>
      </c>
      <c r="R51" s="206">
        <v>0</v>
      </c>
      <c r="S51" s="206">
        <v>0</v>
      </c>
      <c r="T51" s="206">
        <f>#REF!+#REF!+#REF!</f>
        <v>0</v>
      </c>
      <c r="U51" s="206">
        <v>0</v>
      </c>
      <c r="V51" s="206">
        <v>0</v>
      </c>
      <c r="W51" s="202">
        <v>0</v>
      </c>
      <c r="X51" s="202">
        <v>0</v>
      </c>
      <c r="Y51" s="202">
        <v>0</v>
      </c>
    </row>
    <row r="52" spans="1:25" s="23" customFormat="1" ht="14.1" customHeight="1">
      <c r="A52" s="115" t="s">
        <v>608</v>
      </c>
      <c r="B52" s="117" t="s">
        <v>631</v>
      </c>
      <c r="C52" s="111">
        <v>0</v>
      </c>
      <c r="D52" s="111">
        <v>0</v>
      </c>
      <c r="E52" s="112">
        <f>#REF!+#REF!</f>
        <v>0</v>
      </c>
      <c r="F52" s="111">
        <v>0</v>
      </c>
      <c r="G52" s="104" t="e">
        <f>#REF!/#REF!</f>
        <v>#DIV/0!</v>
      </c>
      <c r="H52" s="108">
        <v>0</v>
      </c>
      <c r="I52" s="106">
        <f t="shared" si="0"/>
        <v>0</v>
      </c>
      <c r="J52" s="106">
        <f t="shared" si="2"/>
        <v>0</v>
      </c>
      <c r="K52" s="106">
        <f t="shared" si="3"/>
        <v>0</v>
      </c>
      <c r="L52" s="206">
        <v>0</v>
      </c>
      <c r="M52" s="206">
        <v>0</v>
      </c>
      <c r="N52" s="206">
        <v>0</v>
      </c>
      <c r="O52" s="206">
        <v>0</v>
      </c>
      <c r="P52" s="206">
        <f>#REF!+#REF!+#REF!+#REF!</f>
        <v>0</v>
      </c>
      <c r="Q52" s="206">
        <v>0</v>
      </c>
      <c r="R52" s="206">
        <v>0</v>
      </c>
      <c r="S52" s="206">
        <v>0</v>
      </c>
      <c r="T52" s="206">
        <f>#REF!+#REF!+#REF!</f>
        <v>0</v>
      </c>
      <c r="U52" s="206">
        <v>0</v>
      </c>
      <c r="V52" s="206">
        <v>0</v>
      </c>
      <c r="W52" s="202">
        <v>0</v>
      </c>
      <c r="X52" s="202">
        <v>0</v>
      </c>
      <c r="Y52" s="202">
        <v>0</v>
      </c>
    </row>
    <row r="53" spans="1:25" s="23" customFormat="1" ht="14.1" customHeight="1">
      <c r="A53" s="115" t="s">
        <v>609</v>
      </c>
      <c r="B53" s="117" t="s">
        <v>632</v>
      </c>
      <c r="C53" s="111">
        <v>0</v>
      </c>
      <c r="D53" s="111">
        <v>0</v>
      </c>
      <c r="E53" s="112">
        <f>#REF!+#REF!</f>
        <v>0</v>
      </c>
      <c r="F53" s="111">
        <v>0</v>
      </c>
      <c r="G53" s="104" t="e">
        <f>#REF!/#REF!</f>
        <v>#DIV/0!</v>
      </c>
      <c r="H53" s="108">
        <v>0</v>
      </c>
      <c r="I53" s="106">
        <f t="shared" si="0"/>
        <v>0</v>
      </c>
      <c r="J53" s="106">
        <f t="shared" si="2"/>
        <v>0</v>
      </c>
      <c r="K53" s="106">
        <f t="shared" si="3"/>
        <v>0</v>
      </c>
      <c r="L53" s="206">
        <v>0</v>
      </c>
      <c r="M53" s="206">
        <v>0</v>
      </c>
      <c r="N53" s="206">
        <v>0</v>
      </c>
      <c r="O53" s="206">
        <v>0</v>
      </c>
      <c r="P53" s="206">
        <f>#REF!+#REF!+#REF!+#REF!</f>
        <v>0</v>
      </c>
      <c r="Q53" s="206">
        <v>0</v>
      </c>
      <c r="R53" s="206">
        <v>0</v>
      </c>
      <c r="S53" s="206">
        <v>0</v>
      </c>
      <c r="T53" s="206">
        <f>#REF!+#REF!+#REF!</f>
        <v>0</v>
      </c>
      <c r="U53" s="206">
        <v>0</v>
      </c>
      <c r="V53" s="206">
        <v>0</v>
      </c>
      <c r="W53" s="202">
        <v>0</v>
      </c>
      <c r="X53" s="202">
        <v>0</v>
      </c>
      <c r="Y53" s="202">
        <v>0</v>
      </c>
    </row>
    <row r="54" spans="1:25" s="23" customFormat="1" ht="14.1" customHeight="1">
      <c r="A54" s="115" t="s">
        <v>610</v>
      </c>
      <c r="B54" s="117" t="s">
        <v>633</v>
      </c>
      <c r="C54" s="111">
        <v>0</v>
      </c>
      <c r="D54" s="111">
        <v>0</v>
      </c>
      <c r="E54" s="112">
        <f>#REF!+#REF!</f>
        <v>0</v>
      </c>
      <c r="F54" s="111">
        <v>0</v>
      </c>
      <c r="G54" s="104" t="e">
        <f>#REF!/#REF!</f>
        <v>#DIV/0!</v>
      </c>
      <c r="H54" s="108">
        <v>0</v>
      </c>
      <c r="I54" s="106">
        <f t="shared" si="0"/>
        <v>0</v>
      </c>
      <c r="J54" s="106">
        <f t="shared" si="2"/>
        <v>0</v>
      </c>
      <c r="K54" s="106">
        <f t="shared" si="3"/>
        <v>0</v>
      </c>
      <c r="L54" s="206">
        <v>0</v>
      </c>
      <c r="M54" s="206">
        <v>0</v>
      </c>
      <c r="N54" s="206">
        <v>0</v>
      </c>
      <c r="O54" s="206">
        <v>0</v>
      </c>
      <c r="P54" s="206">
        <f>#REF!+#REF!+#REF!+#REF!</f>
        <v>0</v>
      </c>
      <c r="Q54" s="206">
        <v>0</v>
      </c>
      <c r="R54" s="206">
        <v>0</v>
      </c>
      <c r="S54" s="206">
        <v>0</v>
      </c>
      <c r="T54" s="206">
        <f>#REF!+#REF!+#REF!</f>
        <v>0</v>
      </c>
      <c r="U54" s="206">
        <v>0</v>
      </c>
      <c r="V54" s="206">
        <v>0</v>
      </c>
      <c r="W54" s="202">
        <v>0</v>
      </c>
      <c r="X54" s="202">
        <v>0</v>
      </c>
      <c r="Y54" s="202">
        <v>0</v>
      </c>
    </row>
    <row r="55" spans="1:25" s="4" customFormat="1" ht="12.75">
      <c r="A55" s="100" t="s">
        <v>135</v>
      </c>
      <c r="B55" s="101" t="s">
        <v>136</v>
      </c>
      <c r="C55" s="102">
        <f>+C56+C62+C68+C121+C125+C129+C133+C141</f>
        <v>6032284.3499999996</v>
      </c>
      <c r="D55" s="102">
        <f>+D56+D62+D68+D121+D125+D129+D133+D141</f>
        <v>0</v>
      </c>
      <c r="E55" s="103">
        <f>#REF!+#REF!</f>
        <v>6032284.3499999996</v>
      </c>
      <c r="F55" s="102">
        <f>+F56+F62+F68+F121+F125+F129+F133+F141</f>
        <v>2954231.87</v>
      </c>
      <c r="G55" s="104">
        <f>#REF!/#REF!</f>
        <v>0.48973683907987531</v>
      </c>
      <c r="H55" s="105">
        <f>+H56+H62+H68+H121+H125+H129+H133+H141</f>
        <v>6641245</v>
      </c>
      <c r="I55" s="106">
        <f t="shared" si="0"/>
        <v>0.32957653434151613</v>
      </c>
      <c r="J55" s="106">
        <f t="shared" si="2"/>
        <v>0.352250283868696</v>
      </c>
      <c r="K55" s="106">
        <f t="shared" si="3"/>
        <v>0.352250283868696</v>
      </c>
      <c r="L55" s="102">
        <f t="shared" ref="L55:Y55" si="26">+L56+L62+L68+L121+L125+L129+L133+L141</f>
        <v>62228.695164835168</v>
      </c>
      <c r="M55" s="102">
        <f t="shared" si="26"/>
        <v>99656.256813186832</v>
      </c>
      <c r="N55" s="102">
        <f t="shared" si="26"/>
        <v>86397.425714285724</v>
      </c>
      <c r="O55" s="102">
        <f t="shared" si="26"/>
        <v>682670.22835164843</v>
      </c>
      <c r="P55" s="102">
        <f t="shared" si="26"/>
        <v>930952.60604395601</v>
      </c>
      <c r="Q55" s="102">
        <f t="shared" si="26"/>
        <v>1343672.9232967033</v>
      </c>
      <c r="R55" s="102">
        <f t="shared" si="26"/>
        <v>1518114.4486813187</v>
      </c>
      <c r="S55" s="102">
        <f t="shared" si="26"/>
        <v>692036.32285714278</v>
      </c>
      <c r="T55" s="102">
        <f t="shared" si="26"/>
        <v>3553823.6948351646</v>
      </c>
      <c r="U55" s="102">
        <f t="shared" si="26"/>
        <v>210000</v>
      </c>
      <c r="V55" s="102">
        <f t="shared" si="26"/>
        <v>149606.46516483516</v>
      </c>
      <c r="W55" s="102">
        <f t="shared" si="26"/>
        <v>1040730.7672527472</v>
      </c>
      <c r="X55" s="102">
        <f t="shared" si="26"/>
        <v>756131.33700000006</v>
      </c>
      <c r="Y55" s="102">
        <f t="shared" si="26"/>
        <v>2156468.5694175824</v>
      </c>
    </row>
    <row r="56" spans="1:25" s="23" customFormat="1" ht="12.75">
      <c r="A56" s="100" t="s">
        <v>137</v>
      </c>
      <c r="B56" s="92" t="s">
        <v>138</v>
      </c>
      <c r="C56" s="107">
        <f>SUM(C57:C61)</f>
        <v>1610000</v>
      </c>
      <c r="D56" s="107">
        <f>SUM(D57:D61)</f>
        <v>0</v>
      </c>
      <c r="E56" s="103">
        <f>#REF!+#REF!</f>
        <v>1610000</v>
      </c>
      <c r="F56" s="107">
        <f>SUM(F57:F61)</f>
        <v>1153728.6000000001</v>
      </c>
      <c r="G56" s="104">
        <f>#REF!/#REF!</f>
        <v>0.71660161490683238</v>
      </c>
      <c r="H56" s="108">
        <f>SUM(H57:H61)</f>
        <v>1920000</v>
      </c>
      <c r="I56" s="106">
        <f t="shared" si="0"/>
        <v>9.5281373588191817E-2</v>
      </c>
      <c r="J56" s="106">
        <f t="shared" si="2"/>
        <v>9.4014625989671821E-2</v>
      </c>
      <c r="K56" s="106">
        <f t="shared" si="3"/>
        <v>9.4014625989671821E-2</v>
      </c>
      <c r="L56" s="107">
        <f t="shared" ref="L56:Y56" si="27">SUM(L57:L61)</f>
        <v>21098.901098901097</v>
      </c>
      <c r="M56" s="107">
        <f t="shared" si="27"/>
        <v>0</v>
      </c>
      <c r="N56" s="107">
        <f t="shared" si="27"/>
        <v>23500</v>
      </c>
      <c r="O56" s="107">
        <f t="shared" si="27"/>
        <v>389890.11186813185</v>
      </c>
      <c r="P56" s="107">
        <f t="shared" si="27"/>
        <v>434489.0129670329</v>
      </c>
      <c r="Q56" s="107">
        <f t="shared" si="27"/>
        <v>485274.72527472524</v>
      </c>
      <c r="R56" s="107">
        <f t="shared" si="27"/>
        <v>451868.93</v>
      </c>
      <c r="S56" s="107">
        <f t="shared" si="27"/>
        <v>189890.10989010989</v>
      </c>
      <c r="T56" s="107">
        <f t="shared" si="27"/>
        <v>1127033.7651648351</v>
      </c>
      <c r="U56" s="107">
        <f t="shared" si="27"/>
        <v>0</v>
      </c>
      <c r="V56" s="107">
        <f t="shared" si="27"/>
        <v>100494.50659340659</v>
      </c>
      <c r="W56" s="107">
        <f t="shared" si="27"/>
        <v>84395.604395604387</v>
      </c>
      <c r="X56" s="107">
        <f t="shared" si="27"/>
        <v>173588</v>
      </c>
      <c r="Y56" s="107">
        <f t="shared" si="27"/>
        <v>358478.11098901089</v>
      </c>
    </row>
    <row r="57" spans="1:25" s="16" customFormat="1" ht="12.75">
      <c r="A57" s="109" t="s">
        <v>139</v>
      </c>
      <c r="B57" s="110" t="s">
        <v>635</v>
      </c>
      <c r="C57" s="111">
        <v>95000</v>
      </c>
      <c r="D57" s="111">
        <v>0</v>
      </c>
      <c r="E57" s="112">
        <f>#REF!+#REF!</f>
        <v>95000</v>
      </c>
      <c r="F57" s="111">
        <v>52721.31</v>
      </c>
      <c r="G57" s="104">
        <f>#REF!/#REF!</f>
        <v>0.55496115789473677</v>
      </c>
      <c r="H57" s="113">
        <v>100000</v>
      </c>
      <c r="I57" s="114">
        <f t="shared" si="0"/>
        <v>4.9625715410516573E-3</v>
      </c>
      <c r="J57" s="114">
        <f t="shared" si="2"/>
        <v>5.5474468751669712E-3</v>
      </c>
      <c r="K57" s="114">
        <f t="shared" si="3"/>
        <v>5.5474468751669712E-3</v>
      </c>
      <c r="L57" s="206">
        <f>#REF!/91*1</f>
        <v>1098.901098901099</v>
      </c>
      <c r="M57" s="206">
        <v>0</v>
      </c>
      <c r="N57" s="206">
        <v>8500</v>
      </c>
      <c r="O57" s="206">
        <f>#REF!/91*9</f>
        <v>9890.1098901098903</v>
      </c>
      <c r="P57" s="206">
        <f>#REF!+#REF!+#REF!+#REF!</f>
        <v>19489.010989010989</v>
      </c>
      <c r="Q57" s="206">
        <f>#REF!/91*23</f>
        <v>25274.725274725275</v>
      </c>
      <c r="R57" s="206">
        <v>31868.93</v>
      </c>
      <c r="S57" s="206">
        <f>#REF!/91*9</f>
        <v>9890.1098901098903</v>
      </c>
      <c r="T57" s="206">
        <f>#REF!+#REF!+#REF!</f>
        <v>67033.76516483516</v>
      </c>
      <c r="U57" s="206">
        <v>0</v>
      </c>
      <c r="V57" s="206">
        <f>#REF!/91*5</f>
        <v>5494.5054945054944</v>
      </c>
      <c r="W57" s="202">
        <f>#REF!/91*4</f>
        <v>4395.6043956043959</v>
      </c>
      <c r="X57" s="202">
        <v>3587</v>
      </c>
      <c r="Y57" s="202">
        <f>#REF!+#REF!+#REF!+#REF!</f>
        <v>13477.10989010989</v>
      </c>
    </row>
    <row r="58" spans="1:25" s="16" customFormat="1" ht="12.75">
      <c r="A58" s="109" t="s">
        <v>140</v>
      </c>
      <c r="B58" s="110" t="s">
        <v>636</v>
      </c>
      <c r="C58" s="111">
        <v>745000</v>
      </c>
      <c r="D58" s="111">
        <v>0</v>
      </c>
      <c r="E58" s="112">
        <f>#REF!+#REF!</f>
        <v>745000</v>
      </c>
      <c r="F58" s="111">
        <v>494000.23</v>
      </c>
      <c r="G58" s="104">
        <f>#REF!/#REF!</f>
        <v>0.66308755704697986</v>
      </c>
      <c r="H58" s="113">
        <v>900000</v>
      </c>
      <c r="I58" s="114">
        <f t="shared" si="0"/>
        <v>4.4663143869464912E-2</v>
      </c>
      <c r="J58" s="114">
        <f t="shared" si="2"/>
        <v>4.3503662336835718E-2</v>
      </c>
      <c r="K58" s="114">
        <f t="shared" si="3"/>
        <v>4.3503662336835718E-2</v>
      </c>
      <c r="L58" s="206">
        <f>#REF!/91*1</f>
        <v>9890.1098901098903</v>
      </c>
      <c r="M58" s="206">
        <v>0</v>
      </c>
      <c r="N58" s="206">
        <v>6000</v>
      </c>
      <c r="O58" s="206">
        <v>189010.99</v>
      </c>
      <c r="P58" s="206">
        <f>#REF!+#REF!+#REF!+#REF!</f>
        <v>204901.09989010988</v>
      </c>
      <c r="Q58" s="206">
        <f>#REF!/91*23</f>
        <v>227472.52747252746</v>
      </c>
      <c r="R58" s="206">
        <f>#REF!/91*21</f>
        <v>207692.30769230769</v>
      </c>
      <c r="S58" s="206">
        <f>#REF!/91*9</f>
        <v>89010.989010989011</v>
      </c>
      <c r="T58" s="206">
        <f>#REF!+#REF!+#REF!</f>
        <v>524175.82417582418</v>
      </c>
      <c r="U58" s="206">
        <v>0</v>
      </c>
      <c r="V58" s="206">
        <v>46950.55</v>
      </c>
      <c r="W58" s="202">
        <f>#REF!/91*4</f>
        <v>39560.439560439561</v>
      </c>
      <c r="X58" s="202">
        <v>84412.43</v>
      </c>
      <c r="Y58" s="202">
        <f>#REF!+#REF!+#REF!+#REF!</f>
        <v>170923.41956043954</v>
      </c>
    </row>
    <row r="59" spans="1:25" s="16" customFormat="1" ht="12.75">
      <c r="A59" s="109" t="s">
        <v>141</v>
      </c>
      <c r="B59" s="110" t="s">
        <v>344</v>
      </c>
      <c r="C59" s="111">
        <v>750000</v>
      </c>
      <c r="D59" s="111">
        <v>0</v>
      </c>
      <c r="E59" s="112">
        <f>#REF!+#REF!</f>
        <v>750000</v>
      </c>
      <c r="F59" s="111">
        <v>597690.06000000006</v>
      </c>
      <c r="G59" s="104">
        <f>#REF!/#REF!</f>
        <v>0.79692008000000003</v>
      </c>
      <c r="H59" s="113">
        <v>900000</v>
      </c>
      <c r="I59" s="114">
        <f t="shared" si="0"/>
        <v>4.4663143869464912E-2</v>
      </c>
      <c r="J59" s="114">
        <f t="shared" si="2"/>
        <v>4.3795633225002399E-2</v>
      </c>
      <c r="K59" s="114">
        <f t="shared" si="3"/>
        <v>4.3795633225002399E-2</v>
      </c>
      <c r="L59" s="206">
        <f>#REF!/91*1</f>
        <v>9890.1098901098903</v>
      </c>
      <c r="M59" s="206">
        <v>0</v>
      </c>
      <c r="N59" s="206">
        <v>6000</v>
      </c>
      <c r="O59" s="206">
        <v>189010.99</v>
      </c>
      <c r="P59" s="206">
        <f>#REF!+#REF!+#REF!+#REF!</f>
        <v>204901.09989010988</v>
      </c>
      <c r="Q59" s="206">
        <f>#REF!/91*23</f>
        <v>227472.52747252746</v>
      </c>
      <c r="R59" s="206">
        <f>#REF!/91*21</f>
        <v>207692.30769230769</v>
      </c>
      <c r="S59" s="206">
        <f>#REF!/91*9</f>
        <v>89010.989010989011</v>
      </c>
      <c r="T59" s="206">
        <f>#REF!+#REF!+#REF!</f>
        <v>524175.82417582418</v>
      </c>
      <c r="U59" s="206">
        <v>0</v>
      </c>
      <c r="V59" s="206">
        <v>46950.55</v>
      </c>
      <c r="W59" s="202">
        <f>#REF!/91*4</f>
        <v>39560.439560439561</v>
      </c>
      <c r="X59" s="202">
        <v>84412.43</v>
      </c>
      <c r="Y59" s="202">
        <f>#REF!+#REF!+#REF!+#REF!</f>
        <v>170923.41956043954</v>
      </c>
    </row>
    <row r="60" spans="1:25" s="16" customFormat="1" ht="12.75">
      <c r="A60" s="109" t="s">
        <v>142</v>
      </c>
      <c r="B60" s="110" t="s">
        <v>345</v>
      </c>
      <c r="C60" s="111">
        <v>20000</v>
      </c>
      <c r="D60" s="111">
        <v>0</v>
      </c>
      <c r="E60" s="112">
        <f>#REF!+#REF!</f>
        <v>20000</v>
      </c>
      <c r="F60" s="111">
        <v>9317</v>
      </c>
      <c r="G60" s="104">
        <f>#REF!/#REF!</f>
        <v>0.46584999999999999</v>
      </c>
      <c r="H60" s="113">
        <v>20000</v>
      </c>
      <c r="I60" s="114">
        <f t="shared" si="0"/>
        <v>9.925143082103315E-4</v>
      </c>
      <c r="J60" s="114">
        <f t="shared" si="2"/>
        <v>1.1678835526667307E-3</v>
      </c>
      <c r="K60" s="114">
        <f t="shared" si="3"/>
        <v>1.1678835526667307E-3</v>
      </c>
      <c r="L60" s="206">
        <f>#REF!/91*1</f>
        <v>219.78021978021977</v>
      </c>
      <c r="M60" s="206">
        <v>0</v>
      </c>
      <c r="N60" s="206">
        <v>3000</v>
      </c>
      <c r="O60" s="206">
        <f>#REF!/91*9</f>
        <v>1978.0219780219779</v>
      </c>
      <c r="P60" s="206">
        <f>#REF!+#REF!+#REF!+#REF!</f>
        <v>5197.802197802198</v>
      </c>
      <c r="Q60" s="206">
        <f>#REF!/91*23</f>
        <v>5054.9450549450548</v>
      </c>
      <c r="R60" s="206">
        <f>#REF!/91*21</f>
        <v>4615.3846153846152</v>
      </c>
      <c r="S60" s="206">
        <f>#REF!/91*9</f>
        <v>1978.0219780219779</v>
      </c>
      <c r="T60" s="206">
        <f>#REF!+#REF!+#REF!</f>
        <v>11648.351648351647</v>
      </c>
      <c r="U60" s="206">
        <v>0</v>
      </c>
      <c r="V60" s="206">
        <f>#REF!/91*5</f>
        <v>1098.9010989010987</v>
      </c>
      <c r="W60" s="202">
        <f>#REF!/91*4</f>
        <v>879.12087912087907</v>
      </c>
      <c r="X60" s="202">
        <v>1176.1400000000001</v>
      </c>
      <c r="Y60" s="202">
        <f>#REF!+#REF!+#REF!+#REF!</f>
        <v>3154.161978021978</v>
      </c>
    </row>
    <row r="61" spans="1:25" s="16" customFormat="1" ht="12.75">
      <c r="A61" s="109" t="s">
        <v>143</v>
      </c>
      <c r="B61" s="110" t="s">
        <v>346</v>
      </c>
      <c r="C61" s="111">
        <v>0</v>
      </c>
      <c r="D61" s="111">
        <v>0</v>
      </c>
      <c r="E61" s="112">
        <f>#REF!+#REF!</f>
        <v>0</v>
      </c>
      <c r="F61" s="111">
        <v>0</v>
      </c>
      <c r="G61" s="104" t="e">
        <f>#REF!/#REF!</f>
        <v>#DIV/0!</v>
      </c>
      <c r="H61" s="113">
        <v>0</v>
      </c>
      <c r="I61" s="114">
        <f t="shared" si="0"/>
        <v>0</v>
      </c>
      <c r="J61" s="114">
        <f t="shared" si="2"/>
        <v>0</v>
      </c>
      <c r="K61" s="114">
        <f t="shared" si="3"/>
        <v>0</v>
      </c>
      <c r="L61" s="206">
        <f>#REF!/91*1</f>
        <v>0</v>
      </c>
      <c r="M61" s="206">
        <v>0</v>
      </c>
      <c r="N61" s="206">
        <f>#REF!/91*4</f>
        <v>0</v>
      </c>
      <c r="O61" s="206">
        <f>#REF!/91*9</f>
        <v>0</v>
      </c>
      <c r="P61" s="206">
        <f>#REF!+#REF!+#REF!+#REF!</f>
        <v>0</v>
      </c>
      <c r="Q61" s="206">
        <f>#REF!/91*23</f>
        <v>0</v>
      </c>
      <c r="R61" s="206">
        <f>#REF!/91*21</f>
        <v>0</v>
      </c>
      <c r="S61" s="206">
        <f>#REF!/91*9</f>
        <v>0</v>
      </c>
      <c r="T61" s="206">
        <f>#REF!+#REF!+#REF!</f>
        <v>0</v>
      </c>
      <c r="U61" s="206">
        <f>#REF!/91*2</f>
        <v>0</v>
      </c>
      <c r="V61" s="206">
        <f>#REF!/91*5</f>
        <v>0</v>
      </c>
      <c r="W61" s="202">
        <f>#REF!/91*4</f>
        <v>0</v>
      </c>
      <c r="X61" s="202">
        <f>#REF!/91*13</f>
        <v>0</v>
      </c>
      <c r="Y61" s="202">
        <f>#REF!+#REF!+#REF!+#REF!</f>
        <v>0</v>
      </c>
    </row>
    <row r="62" spans="1:25" s="23" customFormat="1" ht="12.75">
      <c r="A62" s="100" t="s">
        <v>144</v>
      </c>
      <c r="B62" s="92" t="s">
        <v>145</v>
      </c>
      <c r="C62" s="107">
        <f>SUM(C63:C67)</f>
        <v>80000</v>
      </c>
      <c r="D62" s="107">
        <f>SUM(D63:D67)</f>
        <v>0</v>
      </c>
      <c r="E62" s="103">
        <f>#REF!+#REF!</f>
        <v>80000</v>
      </c>
      <c r="F62" s="107">
        <f>SUM(F63:F67)</f>
        <v>55386</v>
      </c>
      <c r="G62" s="104">
        <f>#REF!/#REF!</f>
        <v>0.69232499999999997</v>
      </c>
      <c r="H62" s="108">
        <f>SUM(H63:H67)</f>
        <v>12245</v>
      </c>
      <c r="I62" s="106">
        <f t="shared" si="0"/>
        <v>6.0766688520177547E-4</v>
      </c>
      <c r="J62" s="106">
        <f t="shared" si="2"/>
        <v>4.6715342106669229E-3</v>
      </c>
      <c r="K62" s="106">
        <f t="shared" si="3"/>
        <v>4.6715342106669229E-3</v>
      </c>
      <c r="L62" s="107">
        <f t="shared" ref="L62:Y62" si="28">SUM(L63:L67)</f>
        <v>134.56043956043956</v>
      </c>
      <c r="M62" s="107">
        <f t="shared" si="28"/>
        <v>538.24175824175825</v>
      </c>
      <c r="N62" s="107">
        <f t="shared" si="28"/>
        <v>0</v>
      </c>
      <c r="O62" s="107">
        <f t="shared" si="28"/>
        <v>1211.0439560439561</v>
      </c>
      <c r="P62" s="107">
        <f t="shared" si="28"/>
        <v>1883.8461538461538</v>
      </c>
      <c r="Q62" s="107">
        <f t="shared" si="28"/>
        <v>3094.8901098901101</v>
      </c>
      <c r="R62" s="107">
        <f t="shared" si="28"/>
        <v>2825.7692307692309</v>
      </c>
      <c r="S62" s="107">
        <f t="shared" si="28"/>
        <v>1211.0439560439561</v>
      </c>
      <c r="T62" s="107">
        <f t="shared" si="28"/>
        <v>7131.7032967032974</v>
      </c>
      <c r="U62" s="107">
        <f t="shared" si="28"/>
        <v>0</v>
      </c>
      <c r="V62" s="107">
        <f t="shared" si="28"/>
        <v>672.80219780219784</v>
      </c>
      <c r="W62" s="107">
        <f t="shared" si="28"/>
        <v>538.24175824175825</v>
      </c>
      <c r="X62" s="107">
        <f t="shared" si="28"/>
        <v>2018.29</v>
      </c>
      <c r="Y62" s="107">
        <f t="shared" si="28"/>
        <v>3229.3339560439563</v>
      </c>
    </row>
    <row r="63" spans="1:25" s="16" customFormat="1" ht="12.75">
      <c r="A63" s="109" t="s">
        <v>146</v>
      </c>
      <c r="B63" s="110" t="s">
        <v>347</v>
      </c>
      <c r="C63" s="111">
        <v>60000</v>
      </c>
      <c r="D63" s="111">
        <v>0</v>
      </c>
      <c r="E63" s="112">
        <f>#REF!+#REF!</f>
        <v>60000</v>
      </c>
      <c r="F63" s="111">
        <v>51480</v>
      </c>
      <c r="G63" s="104">
        <f>#REF!/#REF!</f>
        <v>0.85799999999999998</v>
      </c>
      <c r="H63" s="113">
        <v>0</v>
      </c>
      <c r="I63" s="114">
        <f t="shared" si="0"/>
        <v>0</v>
      </c>
      <c r="J63" s="106">
        <f t="shared" si="2"/>
        <v>3.5036506580001922E-3</v>
      </c>
      <c r="K63" s="114">
        <f t="shared" si="3"/>
        <v>3.5036506580001922E-3</v>
      </c>
      <c r="L63" s="206">
        <f>#REF!/91*1</f>
        <v>0</v>
      </c>
      <c r="M63" s="206">
        <v>0</v>
      </c>
      <c r="N63" s="206">
        <f>#REF!/91*4</f>
        <v>0</v>
      </c>
      <c r="O63" s="206">
        <f>#REF!/91*9</f>
        <v>0</v>
      </c>
      <c r="P63" s="206">
        <f>#REF!+#REF!+#REF!+#REF!</f>
        <v>0</v>
      </c>
      <c r="Q63" s="206">
        <f>#REF!/91*23</f>
        <v>0</v>
      </c>
      <c r="R63" s="206">
        <f>#REF!/91*21</f>
        <v>0</v>
      </c>
      <c r="S63" s="206">
        <f>#REF!/91*9</f>
        <v>0</v>
      </c>
      <c r="T63" s="206">
        <f>#REF!+#REF!+#REF!</f>
        <v>0</v>
      </c>
      <c r="U63" s="206">
        <f>#REF!/91*2</f>
        <v>0</v>
      </c>
      <c r="V63" s="206">
        <f>#REF!/91*5</f>
        <v>0</v>
      </c>
      <c r="W63" s="202">
        <v>0</v>
      </c>
      <c r="X63" s="202">
        <f>#REF!/91*13</f>
        <v>0</v>
      </c>
      <c r="Y63" s="202">
        <f>#REF!+#REF!+#REF!+#REF!</f>
        <v>0</v>
      </c>
    </row>
    <row r="64" spans="1:25" s="16" customFormat="1" ht="12.75">
      <c r="A64" s="109" t="s">
        <v>147</v>
      </c>
      <c r="B64" s="110" t="s">
        <v>348</v>
      </c>
      <c r="C64" s="111">
        <v>0</v>
      </c>
      <c r="D64" s="111">
        <v>0</v>
      </c>
      <c r="E64" s="112">
        <f>#REF!+#REF!</f>
        <v>0</v>
      </c>
      <c r="F64" s="111">
        <v>0</v>
      </c>
      <c r="G64" s="104" t="e">
        <f>#REF!/#REF!</f>
        <v>#DIV/0!</v>
      </c>
      <c r="H64" s="113">
        <v>0</v>
      </c>
      <c r="I64" s="114">
        <f t="shared" si="0"/>
        <v>0</v>
      </c>
      <c r="J64" s="114">
        <f t="shared" si="2"/>
        <v>0</v>
      </c>
      <c r="K64" s="114">
        <f t="shared" si="3"/>
        <v>0</v>
      </c>
      <c r="L64" s="206">
        <f>#REF!/91*1</f>
        <v>0</v>
      </c>
      <c r="M64" s="206">
        <v>0</v>
      </c>
      <c r="N64" s="206">
        <f>#REF!/91*4</f>
        <v>0</v>
      </c>
      <c r="O64" s="206">
        <f>#REF!/91*9</f>
        <v>0</v>
      </c>
      <c r="P64" s="206">
        <f>#REF!+#REF!+#REF!+#REF!</f>
        <v>0</v>
      </c>
      <c r="Q64" s="206">
        <f>#REF!/91*23</f>
        <v>0</v>
      </c>
      <c r="R64" s="206">
        <f>#REF!/91*21</f>
        <v>0</v>
      </c>
      <c r="S64" s="206">
        <f>#REF!/91*9</f>
        <v>0</v>
      </c>
      <c r="T64" s="206">
        <f>#REF!+#REF!+#REF!</f>
        <v>0</v>
      </c>
      <c r="U64" s="206">
        <f>#REF!/91*2</f>
        <v>0</v>
      </c>
      <c r="V64" s="206">
        <f>#REF!/91*5</f>
        <v>0</v>
      </c>
      <c r="W64" s="202">
        <v>0</v>
      </c>
      <c r="X64" s="202">
        <f>#REF!/91*13</f>
        <v>0</v>
      </c>
      <c r="Y64" s="202">
        <f>#REF!+#REF!+#REF!+#REF!</f>
        <v>0</v>
      </c>
    </row>
    <row r="65" spans="1:25" s="16" customFormat="1" ht="12.75">
      <c r="A65" s="109" t="s">
        <v>637</v>
      </c>
      <c r="B65" s="110" t="s">
        <v>638</v>
      </c>
      <c r="C65" s="111">
        <v>0</v>
      </c>
      <c r="D65" s="111">
        <v>0</v>
      </c>
      <c r="E65" s="112">
        <f>#REF!+#REF!</f>
        <v>0</v>
      </c>
      <c r="F65" s="111">
        <v>0</v>
      </c>
      <c r="G65" s="104" t="e">
        <f>#REF!/#REF!</f>
        <v>#DIV/0!</v>
      </c>
      <c r="H65" s="113">
        <v>0</v>
      </c>
      <c r="I65" s="114">
        <f t="shared" si="0"/>
        <v>0</v>
      </c>
      <c r="J65" s="114">
        <f t="shared" si="2"/>
        <v>0</v>
      </c>
      <c r="K65" s="114">
        <f t="shared" si="3"/>
        <v>0</v>
      </c>
      <c r="L65" s="206">
        <f>#REF!/91*1</f>
        <v>0</v>
      </c>
      <c r="M65" s="206">
        <v>0</v>
      </c>
      <c r="N65" s="206">
        <f>#REF!/91*4</f>
        <v>0</v>
      </c>
      <c r="O65" s="206">
        <f>#REF!/91*9</f>
        <v>0</v>
      </c>
      <c r="P65" s="206">
        <f>#REF!+#REF!+#REF!+#REF!</f>
        <v>0</v>
      </c>
      <c r="Q65" s="206">
        <f>#REF!/91*23</f>
        <v>0</v>
      </c>
      <c r="R65" s="206">
        <f>#REF!/91*21</f>
        <v>0</v>
      </c>
      <c r="S65" s="206">
        <f>#REF!/91*9</f>
        <v>0</v>
      </c>
      <c r="T65" s="206">
        <f>#REF!+#REF!+#REF!</f>
        <v>0</v>
      </c>
      <c r="U65" s="206">
        <f>#REF!/91*2</f>
        <v>0</v>
      </c>
      <c r="V65" s="206">
        <f>#REF!/91*5</f>
        <v>0</v>
      </c>
      <c r="W65" s="202">
        <v>0</v>
      </c>
      <c r="X65" s="202">
        <f>#REF!/91*13</f>
        <v>0</v>
      </c>
      <c r="Y65" s="202">
        <f>#REF!+#REF!+#REF!+#REF!</f>
        <v>0</v>
      </c>
    </row>
    <row r="66" spans="1:25" s="16" customFormat="1" ht="12.75">
      <c r="A66" s="109" t="s">
        <v>148</v>
      </c>
      <c r="B66" s="110" t="s">
        <v>639</v>
      </c>
      <c r="C66" s="111">
        <v>0</v>
      </c>
      <c r="D66" s="111">
        <v>0</v>
      </c>
      <c r="E66" s="112">
        <f>#REF!+#REF!</f>
        <v>0</v>
      </c>
      <c r="F66" s="111">
        <v>0</v>
      </c>
      <c r="G66" s="104" t="e">
        <f>#REF!/#REF!</f>
        <v>#DIV/0!</v>
      </c>
      <c r="H66" s="113">
        <v>0</v>
      </c>
      <c r="I66" s="114">
        <f t="shared" si="0"/>
        <v>0</v>
      </c>
      <c r="J66" s="114">
        <f t="shared" si="2"/>
        <v>0</v>
      </c>
      <c r="K66" s="114">
        <f t="shared" si="3"/>
        <v>0</v>
      </c>
      <c r="L66" s="206">
        <f>#REF!/91*1</f>
        <v>0</v>
      </c>
      <c r="M66" s="206">
        <v>0</v>
      </c>
      <c r="N66" s="206">
        <f>#REF!/91*4</f>
        <v>0</v>
      </c>
      <c r="O66" s="206">
        <f>#REF!/91*9</f>
        <v>0</v>
      </c>
      <c r="P66" s="206">
        <f>#REF!+#REF!+#REF!+#REF!</f>
        <v>0</v>
      </c>
      <c r="Q66" s="206">
        <f>#REF!/91*23</f>
        <v>0</v>
      </c>
      <c r="R66" s="206">
        <f>#REF!/91*21</f>
        <v>0</v>
      </c>
      <c r="S66" s="206">
        <f>#REF!/91*9</f>
        <v>0</v>
      </c>
      <c r="T66" s="206">
        <f>#REF!+#REF!+#REF!</f>
        <v>0</v>
      </c>
      <c r="U66" s="206">
        <f>#REF!/91*2</f>
        <v>0</v>
      </c>
      <c r="V66" s="206">
        <f>#REF!/91*5</f>
        <v>0</v>
      </c>
      <c r="W66" s="202">
        <v>0</v>
      </c>
      <c r="X66" s="202">
        <f>#REF!/91*13</f>
        <v>0</v>
      </c>
      <c r="Y66" s="202">
        <f>#REF!+#REF!+#REF!+#REF!</f>
        <v>0</v>
      </c>
    </row>
    <row r="67" spans="1:25" s="16" customFormat="1" ht="12.75">
      <c r="A67" s="109" t="s">
        <v>149</v>
      </c>
      <c r="B67" s="110" t="s">
        <v>349</v>
      </c>
      <c r="C67" s="111">
        <v>20000</v>
      </c>
      <c r="D67" s="111">
        <v>0</v>
      </c>
      <c r="E67" s="112">
        <f>#REF!+#REF!</f>
        <v>20000</v>
      </c>
      <c r="F67" s="111">
        <v>3906</v>
      </c>
      <c r="G67" s="104">
        <f>#REF!/#REF!</f>
        <v>0.1953</v>
      </c>
      <c r="H67" s="113">
        <v>12245</v>
      </c>
      <c r="I67" s="114">
        <f t="shared" si="0"/>
        <v>6.0766688520177547E-4</v>
      </c>
      <c r="J67" s="114">
        <f t="shared" si="2"/>
        <v>1.1678835526667307E-3</v>
      </c>
      <c r="K67" s="114">
        <f t="shared" si="3"/>
        <v>1.1678835526667307E-3</v>
      </c>
      <c r="L67" s="206">
        <f>#REF!/91*1</f>
        <v>134.56043956043956</v>
      </c>
      <c r="M67" s="206">
        <f>#REF!/91*4</f>
        <v>538.24175824175825</v>
      </c>
      <c r="N67" s="206">
        <v>0</v>
      </c>
      <c r="O67" s="206">
        <f>#REF!/91*9</f>
        <v>1211.0439560439561</v>
      </c>
      <c r="P67" s="206">
        <f>#REF!+#REF!+#REF!+#REF!</f>
        <v>1883.8461538461538</v>
      </c>
      <c r="Q67" s="206">
        <f>#REF!/91*23</f>
        <v>3094.8901098901101</v>
      </c>
      <c r="R67" s="206">
        <f>#REF!/91*21</f>
        <v>2825.7692307692309</v>
      </c>
      <c r="S67" s="206">
        <f>#REF!/91*9</f>
        <v>1211.0439560439561</v>
      </c>
      <c r="T67" s="206">
        <f>#REF!+#REF!+#REF!</f>
        <v>7131.7032967032974</v>
      </c>
      <c r="U67" s="206">
        <v>0</v>
      </c>
      <c r="V67" s="206">
        <f>#REF!/91*5</f>
        <v>672.80219780219784</v>
      </c>
      <c r="W67" s="202">
        <f>#REF!/91*4</f>
        <v>538.24175824175825</v>
      </c>
      <c r="X67" s="202">
        <v>2018.29</v>
      </c>
      <c r="Y67" s="202">
        <f>#REF!+#REF!+#REF!+#REF!</f>
        <v>3229.3339560439563</v>
      </c>
    </row>
    <row r="68" spans="1:25" ht="12.75">
      <c r="A68" s="100" t="s">
        <v>150</v>
      </c>
      <c r="B68" s="101" t="s">
        <v>151</v>
      </c>
      <c r="C68" s="102">
        <f>+C69+C90+C93+C95</f>
        <v>873284.35</v>
      </c>
      <c r="D68" s="102">
        <f>+D69+D90+D93+D95</f>
        <v>0</v>
      </c>
      <c r="E68" s="103">
        <f>#REF!+#REF!</f>
        <v>873284.35</v>
      </c>
      <c r="F68" s="102">
        <f>+F69+F90+F93+F95</f>
        <v>143893.13</v>
      </c>
      <c r="G68" s="104">
        <f>#REF!/#REF!</f>
        <v>0.16477236767153791</v>
      </c>
      <c r="H68" s="105">
        <f>+H69+H90+H93+H95</f>
        <v>1088000</v>
      </c>
      <c r="I68" s="106">
        <f t="shared" si="0"/>
        <v>5.3992778366642027E-2</v>
      </c>
      <c r="J68" s="106">
        <f t="shared" si="2"/>
        <v>5.0994721458312832E-2</v>
      </c>
      <c r="K68" s="106">
        <f t="shared" si="3"/>
        <v>5.0994721458312832E-2</v>
      </c>
      <c r="L68" s="105">
        <f t="shared" ref="L68:W68" si="29">+L69+L90+L93+L95</f>
        <v>2109.89</v>
      </c>
      <c r="M68" s="105">
        <f t="shared" si="29"/>
        <v>13648.360219780219</v>
      </c>
      <c r="N68" s="105">
        <f t="shared" si="29"/>
        <v>13098.901098901099</v>
      </c>
      <c r="O68" s="105">
        <f t="shared" si="29"/>
        <v>51131.860549450539</v>
      </c>
      <c r="P68" s="105">
        <f t="shared" si="29"/>
        <v>79989.011868131871</v>
      </c>
      <c r="Q68" s="105">
        <f t="shared" si="29"/>
        <v>58391.22</v>
      </c>
      <c r="R68" s="105">
        <f t="shared" si="29"/>
        <v>279167.50076923077</v>
      </c>
      <c r="S68" s="105">
        <f t="shared" si="29"/>
        <v>411924.18</v>
      </c>
      <c r="T68" s="105">
        <f t="shared" si="29"/>
        <v>749482.90076923079</v>
      </c>
      <c r="U68" s="105">
        <f t="shared" si="29"/>
        <v>10000</v>
      </c>
      <c r="V68" s="105">
        <f t="shared" si="29"/>
        <v>17692.307692307691</v>
      </c>
      <c r="W68" s="105">
        <f t="shared" si="29"/>
        <v>73401.8321978022</v>
      </c>
      <c r="X68" s="105">
        <v>157434.26999999999</v>
      </c>
      <c r="Y68" s="202">
        <f>#REF!+#REF!+#REF!+#REF!</f>
        <v>258528.40989010988</v>
      </c>
    </row>
    <row r="69" spans="1:25" s="23" customFormat="1" ht="12.75">
      <c r="A69" s="100" t="s">
        <v>152</v>
      </c>
      <c r="B69" s="92" t="s">
        <v>153</v>
      </c>
      <c r="C69" s="107">
        <f>SUM(C70:C89)</f>
        <v>387284.35</v>
      </c>
      <c r="D69" s="107">
        <f>SUM(D70:D89)</f>
        <v>0</v>
      </c>
      <c r="E69" s="103">
        <f>#REF!+#REF!</f>
        <v>387284.35</v>
      </c>
      <c r="F69" s="107">
        <f>SUM(F70:F89)</f>
        <v>45613.979999999996</v>
      </c>
      <c r="G69" s="104">
        <f>#REF!/#REF!</f>
        <v>0.11777904271112427</v>
      </c>
      <c r="H69" s="108">
        <f>SUM(H70:H89)</f>
        <v>318000</v>
      </c>
      <c r="I69" s="106">
        <f t="shared" si="0"/>
        <v>1.5780977500544271E-2</v>
      </c>
      <c r="J69" s="106">
        <f t="shared" si="2"/>
        <v>2.2615151128511278E-2</v>
      </c>
      <c r="K69" s="106">
        <f t="shared" si="3"/>
        <v>2.2615151128511278E-2</v>
      </c>
      <c r="L69" s="108">
        <f t="shared" ref="L69:X69" si="30">SUM(L70:L89)</f>
        <v>109.89</v>
      </c>
      <c r="M69" s="108">
        <f t="shared" si="30"/>
        <v>13098.910219780219</v>
      </c>
      <c r="N69" s="108">
        <f t="shared" si="30"/>
        <v>13098.901098901099</v>
      </c>
      <c r="O69" s="108">
        <f t="shared" si="30"/>
        <v>49747.245164835156</v>
      </c>
      <c r="P69" s="108">
        <f t="shared" si="30"/>
        <v>76054.946483516484</v>
      </c>
      <c r="Q69" s="108">
        <f t="shared" si="30"/>
        <v>54852.758461538462</v>
      </c>
      <c r="R69" s="108">
        <f t="shared" si="30"/>
        <v>86102.190769230772</v>
      </c>
      <c r="S69" s="108">
        <f t="shared" si="30"/>
        <v>11924.18</v>
      </c>
      <c r="T69" s="108">
        <f t="shared" si="30"/>
        <v>152879.12923076923</v>
      </c>
      <c r="U69" s="108">
        <f t="shared" si="30"/>
        <v>0</v>
      </c>
      <c r="V69" s="108">
        <f t="shared" si="30"/>
        <v>16923.076923076922</v>
      </c>
      <c r="W69" s="108">
        <f t="shared" si="30"/>
        <v>39932.521758241761</v>
      </c>
      <c r="X69" s="108">
        <f t="shared" si="30"/>
        <v>32208.269999999997</v>
      </c>
      <c r="Y69" s="202">
        <f>#REF!+#REF!+#REF!+#REF!</f>
        <v>89063.86868131868</v>
      </c>
    </row>
    <row r="70" spans="1:25" s="16" customFormat="1" ht="12.75">
      <c r="A70" s="109" t="s">
        <v>154</v>
      </c>
      <c r="B70" s="110" t="s">
        <v>350</v>
      </c>
      <c r="C70" s="111">
        <v>39284.35</v>
      </c>
      <c r="D70" s="111">
        <v>0</v>
      </c>
      <c r="E70" s="112">
        <f>#REF!+#REF!</f>
        <v>39284.35</v>
      </c>
      <c r="F70" s="111">
        <v>6009.76</v>
      </c>
      <c r="G70" s="104">
        <f>#REF!/#REF!</f>
        <v>0.15298102170457192</v>
      </c>
      <c r="H70" s="113">
        <v>40000</v>
      </c>
      <c r="I70" s="114">
        <f t="shared" ref="I70:I134" si="31">+H70/$H$6</f>
        <v>1.985028616420663E-3</v>
      </c>
      <c r="J70" s="114">
        <f t="shared" si="2"/>
        <v>2.2939773121101641E-3</v>
      </c>
      <c r="K70" s="114">
        <f t="shared" si="3"/>
        <v>2.2939773121101641E-3</v>
      </c>
      <c r="L70" s="206">
        <v>0</v>
      </c>
      <c r="M70" s="206">
        <f>#REF!/91*4</f>
        <v>1758.2417582417581</v>
      </c>
      <c r="N70" s="206">
        <f>#REF!/91*4</f>
        <v>1758.2417582417581</v>
      </c>
      <c r="O70" s="206">
        <f>#REF!/91*9</f>
        <v>3956.0439560439559</v>
      </c>
      <c r="P70" s="206">
        <f>#REF!+#REF!+#REF!+#REF!</f>
        <v>7472.5274725274721</v>
      </c>
      <c r="Q70" s="206">
        <v>0</v>
      </c>
      <c r="R70" s="206">
        <v>11372.53</v>
      </c>
      <c r="S70" s="206">
        <v>11924.18</v>
      </c>
      <c r="T70" s="206">
        <f>#REF!+#REF!+#REF!</f>
        <v>23296.71</v>
      </c>
      <c r="U70" s="206">
        <v>0</v>
      </c>
      <c r="V70" s="206">
        <f>#REF!/91*5</f>
        <v>2197.8021978021975</v>
      </c>
      <c r="W70" s="202">
        <f>#REF!/91*4</f>
        <v>1758.2417582417581</v>
      </c>
      <c r="X70" s="202">
        <v>5274.29</v>
      </c>
      <c r="Y70" s="202">
        <f>#REF!+#REF!+#REF!+#REF!</f>
        <v>9230.3339560439563</v>
      </c>
    </row>
    <row r="71" spans="1:25" s="16" customFormat="1" ht="12.75">
      <c r="A71" s="109" t="s">
        <v>155</v>
      </c>
      <c r="B71" s="110" t="s">
        <v>653</v>
      </c>
      <c r="C71" s="111">
        <v>0</v>
      </c>
      <c r="D71" s="111">
        <v>0</v>
      </c>
      <c r="E71" s="112">
        <f>#REF!+#REF!</f>
        <v>0</v>
      </c>
      <c r="F71" s="111">
        <v>0</v>
      </c>
      <c r="G71" s="104" t="e">
        <f>#REF!/#REF!</f>
        <v>#DIV/0!</v>
      </c>
      <c r="H71" s="113">
        <v>0</v>
      </c>
      <c r="I71" s="114">
        <f t="shared" si="31"/>
        <v>0</v>
      </c>
      <c r="J71" s="114">
        <f t="shared" ref="J71:J135" si="32">+C71/$C$6</f>
        <v>0</v>
      </c>
      <c r="K71" s="114">
        <f t="shared" ref="K71:K135" si="33">+E71/$E$6</f>
        <v>0</v>
      </c>
      <c r="L71" s="206">
        <v>0</v>
      </c>
      <c r="M71" s="206">
        <f>#REF!/91*4</f>
        <v>0</v>
      </c>
      <c r="N71" s="206">
        <f>#REF!/91*4</f>
        <v>0</v>
      </c>
      <c r="O71" s="206">
        <f>#REF!/91*9</f>
        <v>0</v>
      </c>
      <c r="P71" s="206">
        <f>#REF!+#REF!+#REF!+#REF!</f>
        <v>0</v>
      </c>
      <c r="Q71" s="206">
        <f>#REF!/91*23</f>
        <v>0</v>
      </c>
      <c r="R71" s="206">
        <f>#REF!/91*21</f>
        <v>0</v>
      </c>
      <c r="S71" s="206">
        <f>#REF!/91*9</f>
        <v>0</v>
      </c>
      <c r="T71" s="206">
        <f>#REF!+#REF!+#REF!</f>
        <v>0</v>
      </c>
      <c r="U71" s="206">
        <f>#REF!/91*2</f>
        <v>0</v>
      </c>
      <c r="V71" s="206">
        <f>#REF!/91*5</f>
        <v>0</v>
      </c>
      <c r="W71" s="202">
        <v>0</v>
      </c>
      <c r="X71" s="202">
        <f>#REF!/91*13</f>
        <v>0</v>
      </c>
      <c r="Y71" s="202">
        <f>#REF!+#REF!+#REF!+#REF!</f>
        <v>0</v>
      </c>
    </row>
    <row r="72" spans="1:25" s="16" customFormat="1" ht="12.75">
      <c r="A72" s="109" t="s">
        <v>640</v>
      </c>
      <c r="B72" s="110" t="s">
        <v>371</v>
      </c>
      <c r="C72" s="111">
        <v>0</v>
      </c>
      <c r="D72" s="111">
        <v>0</v>
      </c>
      <c r="E72" s="112">
        <f>#REF!+#REF!</f>
        <v>0</v>
      </c>
      <c r="F72" s="111">
        <v>0</v>
      </c>
      <c r="G72" s="104" t="e">
        <f>#REF!/#REF!</f>
        <v>#DIV/0!</v>
      </c>
      <c r="H72" s="113">
        <v>0</v>
      </c>
      <c r="I72" s="114">
        <f t="shared" si="31"/>
        <v>0</v>
      </c>
      <c r="J72" s="114">
        <f t="shared" si="32"/>
        <v>0</v>
      </c>
      <c r="K72" s="114">
        <f t="shared" si="33"/>
        <v>0</v>
      </c>
      <c r="L72" s="206">
        <v>0</v>
      </c>
      <c r="M72" s="206">
        <f>#REF!/91*4</f>
        <v>0</v>
      </c>
      <c r="N72" s="206">
        <f>#REF!/91*4</f>
        <v>0</v>
      </c>
      <c r="O72" s="206">
        <f>#REF!/91*9</f>
        <v>0</v>
      </c>
      <c r="P72" s="206">
        <f>#REF!+#REF!+#REF!+#REF!</f>
        <v>0</v>
      </c>
      <c r="Q72" s="206">
        <f>#REF!/91*23</f>
        <v>0</v>
      </c>
      <c r="R72" s="206">
        <f>#REF!/91*21</f>
        <v>0</v>
      </c>
      <c r="S72" s="206">
        <f>#REF!/91*9</f>
        <v>0</v>
      </c>
      <c r="T72" s="206">
        <f>#REF!+#REF!+#REF!</f>
        <v>0</v>
      </c>
      <c r="U72" s="206">
        <f>#REF!/91*2</f>
        <v>0</v>
      </c>
      <c r="V72" s="206">
        <f>#REF!/91*5</f>
        <v>0</v>
      </c>
      <c r="W72" s="202">
        <v>0</v>
      </c>
      <c r="X72" s="202">
        <f>#REF!/91*13</f>
        <v>0</v>
      </c>
      <c r="Y72" s="202">
        <f>#REF!+#REF!+#REF!+#REF!</f>
        <v>0</v>
      </c>
    </row>
    <row r="73" spans="1:25" s="16" customFormat="1" ht="12.75">
      <c r="A73" s="109" t="s">
        <v>156</v>
      </c>
      <c r="B73" s="110" t="s">
        <v>351</v>
      </c>
      <c r="C73" s="111">
        <v>0</v>
      </c>
      <c r="D73" s="111">
        <v>0</v>
      </c>
      <c r="E73" s="112">
        <f>#REF!+#REF!</f>
        <v>0</v>
      </c>
      <c r="F73" s="111">
        <v>0</v>
      </c>
      <c r="G73" s="104" t="e">
        <f>#REF!/#REF!</f>
        <v>#DIV/0!</v>
      </c>
      <c r="H73" s="113">
        <v>0</v>
      </c>
      <c r="I73" s="114">
        <f t="shared" si="31"/>
        <v>0</v>
      </c>
      <c r="J73" s="114">
        <f t="shared" si="32"/>
        <v>0</v>
      </c>
      <c r="K73" s="114">
        <f t="shared" si="33"/>
        <v>0</v>
      </c>
      <c r="L73" s="206">
        <v>0</v>
      </c>
      <c r="M73" s="206">
        <f>#REF!/91*4</f>
        <v>0</v>
      </c>
      <c r="N73" s="206">
        <f>#REF!/91*4</f>
        <v>0</v>
      </c>
      <c r="O73" s="206">
        <f>#REF!/91*9</f>
        <v>0</v>
      </c>
      <c r="P73" s="206">
        <f>#REF!+#REF!+#REF!+#REF!</f>
        <v>0</v>
      </c>
      <c r="Q73" s="206">
        <f>#REF!/91*23</f>
        <v>0</v>
      </c>
      <c r="R73" s="206">
        <f>#REF!/91*21</f>
        <v>0</v>
      </c>
      <c r="S73" s="206">
        <f>#REF!/91*9</f>
        <v>0</v>
      </c>
      <c r="T73" s="206">
        <f>#REF!+#REF!+#REF!</f>
        <v>0</v>
      </c>
      <c r="U73" s="206">
        <f>#REF!/91*2</f>
        <v>0</v>
      </c>
      <c r="V73" s="206">
        <f>#REF!/91*5</f>
        <v>0</v>
      </c>
      <c r="W73" s="202">
        <v>0</v>
      </c>
      <c r="X73" s="202">
        <f>#REF!/91*13</f>
        <v>0</v>
      </c>
      <c r="Y73" s="202">
        <f>#REF!+#REF!+#REF!+#REF!</f>
        <v>0</v>
      </c>
    </row>
    <row r="74" spans="1:25" s="16" customFormat="1" ht="12.75">
      <c r="A74" s="109" t="s">
        <v>641</v>
      </c>
      <c r="B74" s="110" t="s">
        <v>654</v>
      </c>
      <c r="C74" s="111">
        <v>0</v>
      </c>
      <c r="D74" s="111">
        <v>0</v>
      </c>
      <c r="E74" s="112">
        <f>#REF!+#REF!</f>
        <v>0</v>
      </c>
      <c r="F74" s="111">
        <v>0</v>
      </c>
      <c r="G74" s="104" t="e">
        <f>#REF!/#REF!</f>
        <v>#DIV/0!</v>
      </c>
      <c r="H74" s="113">
        <v>0</v>
      </c>
      <c r="I74" s="114">
        <f t="shared" si="31"/>
        <v>0</v>
      </c>
      <c r="J74" s="114">
        <f t="shared" si="32"/>
        <v>0</v>
      </c>
      <c r="K74" s="114">
        <f t="shared" si="33"/>
        <v>0</v>
      </c>
      <c r="L74" s="206">
        <v>0</v>
      </c>
      <c r="M74" s="206">
        <f>#REF!/91*4</f>
        <v>0</v>
      </c>
      <c r="N74" s="206">
        <f>#REF!/91*4</f>
        <v>0</v>
      </c>
      <c r="O74" s="206">
        <f>#REF!/91*9</f>
        <v>0</v>
      </c>
      <c r="P74" s="206">
        <f>#REF!+#REF!+#REF!+#REF!</f>
        <v>0</v>
      </c>
      <c r="Q74" s="206">
        <f>#REF!/91*23</f>
        <v>0</v>
      </c>
      <c r="R74" s="206">
        <f>#REF!/91*21</f>
        <v>0</v>
      </c>
      <c r="S74" s="206">
        <f>#REF!/91*9</f>
        <v>0</v>
      </c>
      <c r="T74" s="206">
        <f>#REF!+#REF!+#REF!</f>
        <v>0</v>
      </c>
      <c r="U74" s="206">
        <f>#REF!/91*2</f>
        <v>0</v>
      </c>
      <c r="V74" s="206">
        <f>#REF!/91*5</f>
        <v>0</v>
      </c>
      <c r="W74" s="202">
        <v>0</v>
      </c>
      <c r="X74" s="202">
        <f>#REF!/91*13</f>
        <v>0</v>
      </c>
      <c r="Y74" s="202">
        <f>#REF!+#REF!+#REF!+#REF!</f>
        <v>0</v>
      </c>
    </row>
    <row r="75" spans="1:25" s="16" customFormat="1" ht="12.75">
      <c r="A75" s="109" t="s">
        <v>642</v>
      </c>
      <c r="B75" s="110" t="s">
        <v>656</v>
      </c>
      <c r="C75" s="111">
        <v>0</v>
      </c>
      <c r="D75" s="111">
        <v>0</v>
      </c>
      <c r="E75" s="112">
        <f>#REF!+#REF!</f>
        <v>0</v>
      </c>
      <c r="F75" s="111">
        <v>0</v>
      </c>
      <c r="G75" s="104" t="e">
        <f>#REF!/#REF!</f>
        <v>#DIV/0!</v>
      </c>
      <c r="H75" s="113">
        <v>0</v>
      </c>
      <c r="I75" s="114">
        <f t="shared" si="31"/>
        <v>0</v>
      </c>
      <c r="J75" s="114">
        <f t="shared" si="32"/>
        <v>0</v>
      </c>
      <c r="K75" s="114">
        <f t="shared" si="33"/>
        <v>0</v>
      </c>
      <c r="L75" s="206">
        <v>0</v>
      </c>
      <c r="M75" s="206">
        <f>#REF!/91*4</f>
        <v>0</v>
      </c>
      <c r="N75" s="206">
        <f>#REF!/91*4</f>
        <v>0</v>
      </c>
      <c r="O75" s="206">
        <f>#REF!/91*9</f>
        <v>0</v>
      </c>
      <c r="P75" s="206">
        <f>#REF!+#REF!+#REF!+#REF!</f>
        <v>0</v>
      </c>
      <c r="Q75" s="206">
        <f>#REF!/91*23</f>
        <v>0</v>
      </c>
      <c r="R75" s="206">
        <f>#REF!/91*21</f>
        <v>0</v>
      </c>
      <c r="S75" s="206">
        <f>#REF!/91*9</f>
        <v>0</v>
      </c>
      <c r="T75" s="206">
        <f>#REF!+#REF!+#REF!</f>
        <v>0</v>
      </c>
      <c r="U75" s="206">
        <f>#REF!/91*2</f>
        <v>0</v>
      </c>
      <c r="V75" s="206">
        <f>#REF!/91*5</f>
        <v>0</v>
      </c>
      <c r="W75" s="202">
        <v>0</v>
      </c>
      <c r="X75" s="202">
        <f>#REF!/91*13</f>
        <v>0</v>
      </c>
      <c r="Y75" s="202">
        <f>#REF!+#REF!+#REF!+#REF!</f>
        <v>0</v>
      </c>
    </row>
    <row r="76" spans="1:25" s="16" customFormat="1" ht="12.75">
      <c r="A76" s="109" t="s">
        <v>643</v>
      </c>
      <c r="B76" s="110" t="s">
        <v>655</v>
      </c>
      <c r="C76" s="111">
        <v>10000</v>
      </c>
      <c r="D76" s="111">
        <v>0</v>
      </c>
      <c r="E76" s="112">
        <f>#REF!+#REF!</f>
        <v>10000</v>
      </c>
      <c r="F76" s="111">
        <v>0</v>
      </c>
      <c r="G76" s="104">
        <f>#REF!/#REF!</f>
        <v>0</v>
      </c>
      <c r="H76" s="113">
        <v>10000</v>
      </c>
      <c r="I76" s="114">
        <f t="shared" si="31"/>
        <v>4.9625715410516575E-4</v>
      </c>
      <c r="J76" s="114">
        <f t="shared" si="32"/>
        <v>5.8394177633336536E-4</v>
      </c>
      <c r="K76" s="114">
        <f t="shared" si="33"/>
        <v>5.8394177633336536E-4</v>
      </c>
      <c r="L76" s="206">
        <v>0</v>
      </c>
      <c r="M76" s="206">
        <v>0</v>
      </c>
      <c r="N76" s="206">
        <v>0</v>
      </c>
      <c r="O76" s="206">
        <v>0</v>
      </c>
      <c r="P76" s="206">
        <f>#REF!+#REF!+#REF!+#REF!</f>
        <v>0</v>
      </c>
      <c r="Q76" s="206">
        <v>0</v>
      </c>
      <c r="R76" s="206">
        <v>0</v>
      </c>
      <c r="S76" s="206">
        <v>0</v>
      </c>
      <c r="T76" s="206">
        <f>#REF!+#REF!+#REF!</f>
        <v>0</v>
      </c>
      <c r="U76" s="206">
        <v>0</v>
      </c>
      <c r="V76" s="206">
        <v>0</v>
      </c>
      <c r="W76" s="202">
        <v>0</v>
      </c>
      <c r="X76" s="202">
        <v>10000</v>
      </c>
      <c r="Y76" s="202">
        <f>#REF!+#REF!+#REF!+#REF!</f>
        <v>10000</v>
      </c>
    </row>
    <row r="77" spans="1:25" s="16" customFormat="1" ht="12.75">
      <c r="A77" s="109" t="s">
        <v>157</v>
      </c>
      <c r="B77" s="110" t="s">
        <v>352</v>
      </c>
      <c r="C77" s="111">
        <v>150000</v>
      </c>
      <c r="D77" s="111">
        <v>0</v>
      </c>
      <c r="E77" s="112">
        <f>#REF!+#REF!</f>
        <v>150000</v>
      </c>
      <c r="F77" s="111">
        <v>0</v>
      </c>
      <c r="G77" s="104">
        <f>#REF!/#REF!</f>
        <v>0</v>
      </c>
      <c r="H77" s="113">
        <v>100000</v>
      </c>
      <c r="I77" s="114">
        <f t="shared" si="31"/>
        <v>4.9625715410516573E-3</v>
      </c>
      <c r="J77" s="114">
        <f t="shared" si="32"/>
        <v>8.7591266450004809E-3</v>
      </c>
      <c r="K77" s="114">
        <f t="shared" si="33"/>
        <v>8.7591266450004809E-3</v>
      </c>
      <c r="L77" s="206">
        <v>0</v>
      </c>
      <c r="M77" s="206">
        <f>#REF!/91*4</f>
        <v>4395.6043956043959</v>
      </c>
      <c r="N77" s="206">
        <f>#REF!/91*4</f>
        <v>4395.6043956043959</v>
      </c>
      <c r="O77" s="206">
        <v>24175.82</v>
      </c>
      <c r="P77" s="206">
        <f>#REF!+#REF!+#REF!+#REF!</f>
        <v>32967.028791208788</v>
      </c>
      <c r="Q77" s="206">
        <v>12391.22</v>
      </c>
      <c r="R77" s="206">
        <v>35960.43</v>
      </c>
      <c r="S77" s="206">
        <v>0</v>
      </c>
      <c r="T77" s="206">
        <f>#REF!+#REF!+#REF!</f>
        <v>48351.65</v>
      </c>
      <c r="U77" s="206">
        <v>0</v>
      </c>
      <c r="V77" s="206">
        <f>#REF!/91*5</f>
        <v>5494.5054945054944</v>
      </c>
      <c r="W77" s="202">
        <v>13186.71</v>
      </c>
      <c r="X77" s="202">
        <v>0</v>
      </c>
      <c r="Y77" s="202">
        <f>#REF!+#REF!+#REF!+#REF!</f>
        <v>18681.215494505494</v>
      </c>
    </row>
    <row r="78" spans="1:25" s="16" customFormat="1" ht="12.75">
      <c r="A78" s="109" t="s">
        <v>644</v>
      </c>
      <c r="B78" s="110" t="s">
        <v>657</v>
      </c>
      <c r="C78" s="111">
        <v>0</v>
      </c>
      <c r="D78" s="111">
        <v>0</v>
      </c>
      <c r="E78" s="112">
        <f>#REF!+#REF!</f>
        <v>0</v>
      </c>
      <c r="F78" s="111">
        <v>0</v>
      </c>
      <c r="G78" s="104" t="e">
        <f>#REF!/#REF!</f>
        <v>#DIV/0!</v>
      </c>
      <c r="H78" s="113">
        <v>0</v>
      </c>
      <c r="I78" s="114">
        <f t="shared" si="31"/>
        <v>0</v>
      </c>
      <c r="J78" s="114">
        <f t="shared" si="32"/>
        <v>0</v>
      </c>
      <c r="K78" s="114">
        <f t="shared" si="33"/>
        <v>0</v>
      </c>
      <c r="L78" s="206">
        <v>0</v>
      </c>
      <c r="M78" s="206">
        <f>#REF!/91*4</f>
        <v>0</v>
      </c>
      <c r="N78" s="206">
        <f>#REF!/91*4</f>
        <v>0</v>
      </c>
      <c r="O78" s="206">
        <f>#REF!/91*9</f>
        <v>0</v>
      </c>
      <c r="P78" s="206">
        <f>#REF!+#REF!+#REF!+#REF!</f>
        <v>0</v>
      </c>
      <c r="Q78" s="206">
        <f>#REF!/91*23</f>
        <v>0</v>
      </c>
      <c r="R78" s="206">
        <f>#REF!/91*21</f>
        <v>0</v>
      </c>
      <c r="S78" s="206">
        <v>0</v>
      </c>
      <c r="T78" s="206">
        <f>#REF!+#REF!+#REF!</f>
        <v>0</v>
      </c>
      <c r="U78" s="206">
        <v>0</v>
      </c>
      <c r="V78" s="206">
        <f>#REF!/91*5</f>
        <v>0</v>
      </c>
      <c r="W78" s="202"/>
      <c r="X78" s="202">
        <f>#REF!/91*13</f>
        <v>0</v>
      </c>
      <c r="Y78" s="202">
        <f>#REF!+#REF!+#REF!+#REF!</f>
        <v>0</v>
      </c>
    </row>
    <row r="79" spans="1:25" s="16" customFormat="1" ht="12.75">
      <c r="A79" s="109" t="s">
        <v>645</v>
      </c>
      <c r="B79" s="110" t="s">
        <v>658</v>
      </c>
      <c r="C79" s="111">
        <v>10000</v>
      </c>
      <c r="D79" s="111">
        <v>0</v>
      </c>
      <c r="E79" s="112">
        <f>#REF!+#REF!</f>
        <v>10000</v>
      </c>
      <c r="F79" s="111">
        <v>0</v>
      </c>
      <c r="G79" s="104">
        <f>#REF!/#REF!</f>
        <v>0</v>
      </c>
      <c r="H79" s="113">
        <v>10000</v>
      </c>
      <c r="I79" s="114">
        <f t="shared" si="31"/>
        <v>4.9625715410516575E-4</v>
      </c>
      <c r="J79" s="114">
        <f t="shared" si="32"/>
        <v>5.8394177633336536E-4</v>
      </c>
      <c r="K79" s="114">
        <f t="shared" si="33"/>
        <v>5.8394177633336536E-4</v>
      </c>
      <c r="L79" s="206">
        <v>0</v>
      </c>
      <c r="M79" s="206">
        <f>#REF!/91*4</f>
        <v>439.56043956043953</v>
      </c>
      <c r="N79" s="206">
        <f>#REF!/91*4</f>
        <v>439.56043956043953</v>
      </c>
      <c r="O79" s="206">
        <f>#REF!/91*9</f>
        <v>989.01098901098896</v>
      </c>
      <c r="P79" s="206">
        <f>#REF!+#REF!+#REF!+#REF!</f>
        <v>1868.131868131868</v>
      </c>
      <c r="Q79" s="206">
        <f>#REF!/91*23</f>
        <v>2527.4725274725274</v>
      </c>
      <c r="R79" s="206">
        <f>#REF!/91*21</f>
        <v>2307.6923076923076</v>
      </c>
      <c r="S79" s="206">
        <v>0</v>
      </c>
      <c r="T79" s="206">
        <f>#REF!+#REF!+#REF!</f>
        <v>4835.1648351648346</v>
      </c>
      <c r="U79" s="206">
        <v>0</v>
      </c>
      <c r="V79" s="206">
        <f>#REF!/91*5</f>
        <v>549.45054945054937</v>
      </c>
      <c r="W79" s="202">
        <v>1428.57</v>
      </c>
      <c r="X79" s="202">
        <v>1318.57</v>
      </c>
      <c r="Y79" s="202">
        <f>#REF!+#REF!+#REF!+#REF!</f>
        <v>3296.5905494505491</v>
      </c>
    </row>
    <row r="80" spans="1:25" s="16" customFormat="1" ht="12.75">
      <c r="A80" s="109" t="s">
        <v>158</v>
      </c>
      <c r="B80" s="110" t="s">
        <v>353</v>
      </c>
      <c r="C80" s="111">
        <v>30000</v>
      </c>
      <c r="D80" s="111">
        <v>0</v>
      </c>
      <c r="E80" s="112">
        <f>#REF!+#REF!</f>
        <v>30000</v>
      </c>
      <c r="F80" s="111">
        <v>0</v>
      </c>
      <c r="G80" s="104">
        <f>#REF!/#REF!</f>
        <v>0</v>
      </c>
      <c r="H80" s="113">
        <v>20000</v>
      </c>
      <c r="I80" s="114">
        <f t="shared" si="31"/>
        <v>9.925143082103315E-4</v>
      </c>
      <c r="J80" s="114">
        <f t="shared" si="32"/>
        <v>1.7518253290000961E-3</v>
      </c>
      <c r="K80" s="114">
        <f t="shared" si="33"/>
        <v>1.7518253290000961E-3</v>
      </c>
      <c r="L80" s="206">
        <v>109.89</v>
      </c>
      <c r="M80" s="206">
        <f>#REF!/91*4</f>
        <v>879.12087912087907</v>
      </c>
      <c r="N80" s="206">
        <f>#REF!/91*4</f>
        <v>879.12087912087907</v>
      </c>
      <c r="O80" s="206">
        <f>#REF!/91*9</f>
        <v>1978.0219780219779</v>
      </c>
      <c r="P80" s="206">
        <f>#REF!+#REF!+#REF!+#REF!</f>
        <v>3846.1537362637359</v>
      </c>
      <c r="Q80" s="206">
        <f>#REF!/91*23</f>
        <v>5054.9450549450548</v>
      </c>
      <c r="R80" s="206">
        <f>#REF!/91*21</f>
        <v>4615.3846153846152</v>
      </c>
      <c r="S80" s="206">
        <v>0</v>
      </c>
      <c r="T80" s="206">
        <f>#REF!+#REF!+#REF!</f>
        <v>9670.3296703296692</v>
      </c>
      <c r="U80" s="206">
        <v>0</v>
      </c>
      <c r="V80" s="206">
        <f>#REF!/91*5</f>
        <v>1098.9010989010987</v>
      </c>
      <c r="W80" s="202">
        <v>3846.15</v>
      </c>
      <c r="X80" s="202">
        <v>1538.14</v>
      </c>
      <c r="Y80" s="202">
        <f>#REF!+#REF!+#REF!+#REF!</f>
        <v>6483.1910989010985</v>
      </c>
    </row>
    <row r="81" spans="1:25" s="16" customFormat="1" ht="12.75">
      <c r="A81" s="109" t="s">
        <v>159</v>
      </c>
      <c r="B81" s="110" t="s">
        <v>659</v>
      </c>
      <c r="C81" s="111">
        <v>20000</v>
      </c>
      <c r="D81" s="111">
        <v>0</v>
      </c>
      <c r="E81" s="112">
        <f>#REF!+#REF!</f>
        <v>20000</v>
      </c>
      <c r="F81" s="111">
        <v>8168.95</v>
      </c>
      <c r="G81" s="104">
        <f>#REF!/#REF!</f>
        <v>0.40844749999999996</v>
      </c>
      <c r="H81" s="113">
        <v>20000</v>
      </c>
      <c r="I81" s="114">
        <f t="shared" si="31"/>
        <v>9.925143082103315E-4</v>
      </c>
      <c r="J81" s="114">
        <f t="shared" si="32"/>
        <v>1.1678835526667307E-3</v>
      </c>
      <c r="K81" s="114">
        <f t="shared" si="33"/>
        <v>1.1678835526667307E-3</v>
      </c>
      <c r="L81" s="206">
        <v>0</v>
      </c>
      <c r="M81" s="206">
        <f>#REF!/91*4</f>
        <v>879.12087912087907</v>
      </c>
      <c r="N81" s="206">
        <f>#REF!/91*4</f>
        <v>879.12087912087907</v>
      </c>
      <c r="O81" s="206">
        <f>#REF!/91*9</f>
        <v>1978.0219780219779</v>
      </c>
      <c r="P81" s="206">
        <f>#REF!+#REF!+#REF!+#REF!</f>
        <v>3736.2637362637361</v>
      </c>
      <c r="Q81" s="206">
        <f>#REF!/91*23</f>
        <v>5054.9450549450548</v>
      </c>
      <c r="R81" s="206">
        <f>#REF!/91*21</f>
        <v>4615.3846153846152</v>
      </c>
      <c r="S81" s="206">
        <v>0</v>
      </c>
      <c r="T81" s="206">
        <f>#REF!+#REF!+#REF!</f>
        <v>9670.3296703296692</v>
      </c>
      <c r="U81" s="206">
        <v>0</v>
      </c>
      <c r="V81" s="206">
        <f>#REF!/91*5</f>
        <v>1098.9010989010987</v>
      </c>
      <c r="W81" s="202">
        <v>2857.14</v>
      </c>
      <c r="X81" s="202">
        <v>2637.14</v>
      </c>
      <c r="Y81" s="202">
        <f>#REF!+#REF!+#REF!+#REF!</f>
        <v>6593.1810989010983</v>
      </c>
    </row>
    <row r="82" spans="1:25" s="16" customFormat="1" ht="12.75">
      <c r="A82" s="109" t="s">
        <v>646</v>
      </c>
      <c r="B82" s="110" t="s">
        <v>660</v>
      </c>
      <c r="C82" s="111">
        <v>3000</v>
      </c>
      <c r="D82" s="111">
        <v>0</v>
      </c>
      <c r="E82" s="112">
        <f>#REF!+#REF!</f>
        <v>3000</v>
      </c>
      <c r="F82" s="111">
        <v>2274</v>
      </c>
      <c r="G82" s="104">
        <f>#REF!/#REF!</f>
        <v>0.75800000000000001</v>
      </c>
      <c r="H82" s="113">
        <v>3000</v>
      </c>
      <c r="I82" s="114">
        <f t="shared" si="31"/>
        <v>1.4887714623154971E-4</v>
      </c>
      <c r="J82" s="114">
        <f t="shared" si="32"/>
        <v>1.7518253290000959E-4</v>
      </c>
      <c r="K82" s="114">
        <f t="shared" si="33"/>
        <v>1.7518253290000959E-4</v>
      </c>
      <c r="L82" s="206">
        <v>0</v>
      </c>
      <c r="M82" s="206">
        <f>#REF!/91*4</f>
        <v>131.86813186813185</v>
      </c>
      <c r="N82" s="206">
        <f>#REF!/91*4</f>
        <v>131.86813186813185</v>
      </c>
      <c r="O82" s="206">
        <f>#REF!/91*9</f>
        <v>296.7032967032967</v>
      </c>
      <c r="P82" s="206">
        <f>#REF!+#REF!+#REF!+#REF!</f>
        <v>560.43956043956041</v>
      </c>
      <c r="Q82" s="206">
        <f>#REF!/91*23</f>
        <v>758.24175824175813</v>
      </c>
      <c r="R82" s="206">
        <f>#REF!/91*21</f>
        <v>692.30769230769226</v>
      </c>
      <c r="S82" s="206">
        <v>0</v>
      </c>
      <c r="T82" s="206">
        <f>#REF!+#REF!+#REF!</f>
        <v>1450.5494505494503</v>
      </c>
      <c r="U82" s="206">
        <v>0</v>
      </c>
      <c r="V82" s="206">
        <f>#REF!/91*5</f>
        <v>164.83516483516482</v>
      </c>
      <c r="W82" s="202">
        <v>428.57</v>
      </c>
      <c r="X82" s="202">
        <v>395.57</v>
      </c>
      <c r="Y82" s="202">
        <f>#REF!+#REF!+#REF!+#REF!</f>
        <v>988.97516483516483</v>
      </c>
    </row>
    <row r="83" spans="1:25" s="16" customFormat="1" ht="12.75">
      <c r="A83" s="109" t="s">
        <v>647</v>
      </c>
      <c r="B83" s="110" t="s">
        <v>661</v>
      </c>
      <c r="C83" s="111">
        <v>25000</v>
      </c>
      <c r="D83" s="111">
        <v>0</v>
      </c>
      <c r="E83" s="112">
        <f>#REF!+#REF!</f>
        <v>25000</v>
      </c>
      <c r="F83" s="111">
        <v>0</v>
      </c>
      <c r="G83" s="104">
        <f>#REF!/#REF!</f>
        <v>0</v>
      </c>
      <c r="H83" s="113">
        <v>25000</v>
      </c>
      <c r="I83" s="114">
        <f t="shared" si="31"/>
        <v>1.2406428852629143E-3</v>
      </c>
      <c r="J83" s="114">
        <f t="shared" si="32"/>
        <v>1.4598544408334134E-3</v>
      </c>
      <c r="K83" s="114">
        <f t="shared" si="33"/>
        <v>1.4598544408334134E-3</v>
      </c>
      <c r="L83" s="206">
        <v>0</v>
      </c>
      <c r="M83" s="206">
        <f>#REF!/91*4</f>
        <v>1098.901098901099</v>
      </c>
      <c r="N83" s="206">
        <f>#REF!/91*4</f>
        <v>1098.901098901099</v>
      </c>
      <c r="O83" s="206">
        <v>3472.53</v>
      </c>
      <c r="P83" s="206">
        <f>#REF!+#REF!+#REF!+#REF!</f>
        <v>5670.3321978021977</v>
      </c>
      <c r="Q83" s="206">
        <f>#REF!/91*23</f>
        <v>6318.6813186813188</v>
      </c>
      <c r="R83" s="206">
        <f>#REF!/91*21</f>
        <v>5769.2307692307695</v>
      </c>
      <c r="S83" s="206">
        <v>0</v>
      </c>
      <c r="T83" s="206">
        <f>#REF!+#REF!+#REF!</f>
        <v>12087.912087912089</v>
      </c>
      <c r="U83" s="206">
        <v>0</v>
      </c>
      <c r="V83" s="206">
        <f>#REF!/91*5</f>
        <v>1373.6263736263736</v>
      </c>
      <c r="W83" s="202">
        <v>3571.43</v>
      </c>
      <c r="X83" s="202">
        <v>2296.4299999999998</v>
      </c>
      <c r="Y83" s="202">
        <f>#REF!+#REF!+#REF!+#REF!</f>
        <v>7241.4863736263733</v>
      </c>
    </row>
    <row r="84" spans="1:25" s="16" customFormat="1" ht="12.75">
      <c r="A84" s="109" t="s">
        <v>160</v>
      </c>
      <c r="B84" s="110" t="s">
        <v>354</v>
      </c>
      <c r="C84" s="111">
        <v>30000</v>
      </c>
      <c r="D84" s="111">
        <v>0</v>
      </c>
      <c r="E84" s="112">
        <f>#REF!+#REF!</f>
        <v>30000</v>
      </c>
      <c r="F84" s="111">
        <v>2751.6</v>
      </c>
      <c r="G84" s="104">
        <f>#REF!/#REF!</f>
        <v>9.1719999999999996E-2</v>
      </c>
      <c r="H84" s="113">
        <v>30000</v>
      </c>
      <c r="I84" s="114">
        <f t="shared" si="31"/>
        <v>1.4887714623154971E-3</v>
      </c>
      <c r="J84" s="114">
        <f t="shared" si="32"/>
        <v>1.7518253290000961E-3</v>
      </c>
      <c r="K84" s="114">
        <f t="shared" si="33"/>
        <v>1.7518253290000961E-3</v>
      </c>
      <c r="L84" s="206">
        <v>0</v>
      </c>
      <c r="M84" s="206">
        <f>#REF!/91*4</f>
        <v>1318.6813186813188</v>
      </c>
      <c r="N84" s="206">
        <f>#REF!/91*4</f>
        <v>1318.6813186813188</v>
      </c>
      <c r="O84" s="206">
        <v>4967.03</v>
      </c>
      <c r="P84" s="206">
        <f>#REF!+#REF!+#REF!+#REF!</f>
        <v>7604.3926373626373</v>
      </c>
      <c r="Q84" s="206">
        <f>#REF!/91*23</f>
        <v>7582.4175824175827</v>
      </c>
      <c r="R84" s="206">
        <f>#REF!/91*21</f>
        <v>6923.0769230769238</v>
      </c>
      <c r="S84" s="206">
        <v>0</v>
      </c>
      <c r="T84" s="206">
        <f>#REF!+#REF!+#REF!</f>
        <v>14505.494505494506</v>
      </c>
      <c r="U84" s="206">
        <v>0</v>
      </c>
      <c r="V84" s="206">
        <f>#REF!/91*5</f>
        <v>1648.3516483516485</v>
      </c>
      <c r="W84" s="202">
        <v>4285</v>
      </c>
      <c r="X84" s="202">
        <v>1956.71</v>
      </c>
      <c r="Y84" s="202">
        <f>#REF!+#REF!+#REF!+#REF!</f>
        <v>7890.0616483516487</v>
      </c>
    </row>
    <row r="85" spans="1:25" s="16" customFormat="1" ht="12.75">
      <c r="A85" s="109" t="s">
        <v>648</v>
      </c>
      <c r="B85" s="110" t="s">
        <v>662</v>
      </c>
      <c r="C85" s="111">
        <v>40000</v>
      </c>
      <c r="D85" s="111">
        <v>0</v>
      </c>
      <c r="E85" s="112">
        <f>#REF!+#REF!</f>
        <v>40000</v>
      </c>
      <c r="F85" s="111">
        <v>11930.67</v>
      </c>
      <c r="G85" s="104">
        <f>#REF!/#REF!</f>
        <v>0.29826675000000002</v>
      </c>
      <c r="H85" s="113">
        <v>30000</v>
      </c>
      <c r="I85" s="114">
        <f t="shared" si="31"/>
        <v>1.4887714623154971E-3</v>
      </c>
      <c r="J85" s="114">
        <f t="shared" si="32"/>
        <v>2.3357671053334614E-3</v>
      </c>
      <c r="K85" s="114">
        <f t="shared" si="33"/>
        <v>2.3357671053334614E-3</v>
      </c>
      <c r="L85" s="206">
        <v>0</v>
      </c>
      <c r="M85" s="206">
        <f>#REF!/91*4</f>
        <v>1318.6813186813188</v>
      </c>
      <c r="N85" s="206">
        <f>#REF!/91*4</f>
        <v>1318.6813186813188</v>
      </c>
      <c r="O85" s="206">
        <v>4967.03</v>
      </c>
      <c r="P85" s="206">
        <f>#REF!+#REF!+#REF!+#REF!</f>
        <v>7604.3926373626373</v>
      </c>
      <c r="Q85" s="206">
        <f>#REF!/91*23</f>
        <v>7582.4175824175827</v>
      </c>
      <c r="R85" s="206">
        <f>#REF!/91*21</f>
        <v>6923.0769230769238</v>
      </c>
      <c r="S85" s="206">
        <v>0</v>
      </c>
      <c r="T85" s="206">
        <f>#REF!+#REF!+#REF!</f>
        <v>14505.494505494506</v>
      </c>
      <c r="U85" s="206">
        <v>0</v>
      </c>
      <c r="V85" s="206">
        <f>#REF!/91*5</f>
        <v>1648.3516483516485</v>
      </c>
      <c r="W85" s="202">
        <v>4285</v>
      </c>
      <c r="X85" s="202">
        <v>1956.71</v>
      </c>
      <c r="Y85" s="202">
        <f>#REF!+#REF!+#REF!+#REF!</f>
        <v>7890.0616483516487</v>
      </c>
    </row>
    <row r="86" spans="1:25" s="16" customFormat="1" ht="12.75">
      <c r="A86" s="109" t="s">
        <v>649</v>
      </c>
      <c r="B86" s="110" t="s">
        <v>663</v>
      </c>
      <c r="C86" s="111">
        <v>0</v>
      </c>
      <c r="D86" s="111">
        <v>0</v>
      </c>
      <c r="E86" s="112">
        <f>#REF!+#REF!</f>
        <v>0</v>
      </c>
      <c r="F86" s="111">
        <v>0</v>
      </c>
      <c r="G86" s="104" t="e">
        <f>#REF!/#REF!</f>
        <v>#DIV/0!</v>
      </c>
      <c r="H86" s="113">
        <v>0</v>
      </c>
      <c r="I86" s="114">
        <f t="shared" si="31"/>
        <v>0</v>
      </c>
      <c r="J86" s="114">
        <f t="shared" si="32"/>
        <v>0</v>
      </c>
      <c r="K86" s="114">
        <f t="shared" si="33"/>
        <v>0</v>
      </c>
      <c r="L86" s="206">
        <v>0</v>
      </c>
      <c r="M86" s="206">
        <f>#REF!/91*4</f>
        <v>0</v>
      </c>
      <c r="N86" s="206">
        <f>#REF!/91*4</f>
        <v>0</v>
      </c>
      <c r="O86" s="206">
        <f>#REF!/91*9</f>
        <v>0</v>
      </c>
      <c r="P86" s="206">
        <f>#REF!+#REF!+#REF!+#REF!</f>
        <v>0</v>
      </c>
      <c r="Q86" s="206">
        <f>#REF!/91*23</f>
        <v>0</v>
      </c>
      <c r="R86" s="206">
        <f>#REF!/91*21</f>
        <v>0</v>
      </c>
      <c r="S86" s="206">
        <f>#REF!/91*9</f>
        <v>0</v>
      </c>
      <c r="T86" s="206">
        <f>#REF!+#REF!+#REF!</f>
        <v>0</v>
      </c>
      <c r="U86" s="206">
        <f>#REF!/91*2</f>
        <v>0</v>
      </c>
      <c r="V86" s="206">
        <f>#REF!/91*5</f>
        <v>0</v>
      </c>
      <c r="W86" s="202"/>
      <c r="X86" s="202">
        <f>#REF!/91*13</f>
        <v>0</v>
      </c>
      <c r="Y86" s="202">
        <f>#REF!+#REF!+#REF!+#REF!</f>
        <v>0</v>
      </c>
    </row>
    <row r="87" spans="1:25" s="16" customFormat="1" ht="12.75">
      <c r="A87" s="109" t="s">
        <v>650</v>
      </c>
      <c r="B87" s="110" t="s">
        <v>664</v>
      </c>
      <c r="C87" s="111">
        <v>0</v>
      </c>
      <c r="D87" s="111">
        <v>0</v>
      </c>
      <c r="E87" s="112">
        <f>#REF!+#REF!</f>
        <v>0</v>
      </c>
      <c r="F87" s="111">
        <v>0</v>
      </c>
      <c r="G87" s="104" t="e">
        <f>#REF!/#REF!</f>
        <v>#DIV/0!</v>
      </c>
      <c r="H87" s="113">
        <v>0</v>
      </c>
      <c r="I87" s="114">
        <f t="shared" si="31"/>
        <v>0</v>
      </c>
      <c r="J87" s="114">
        <f t="shared" si="32"/>
        <v>0</v>
      </c>
      <c r="K87" s="114">
        <f t="shared" si="33"/>
        <v>0</v>
      </c>
      <c r="L87" s="206">
        <v>0</v>
      </c>
      <c r="M87" s="206">
        <f>#REF!/91*4</f>
        <v>0</v>
      </c>
      <c r="N87" s="206">
        <f>#REF!/91*4</f>
        <v>0</v>
      </c>
      <c r="O87" s="206">
        <f>#REF!/91*9</f>
        <v>0</v>
      </c>
      <c r="P87" s="206">
        <f>#REF!+#REF!+#REF!+#REF!</f>
        <v>0</v>
      </c>
      <c r="Q87" s="206">
        <f>#REF!/91*23</f>
        <v>0</v>
      </c>
      <c r="R87" s="206">
        <f>#REF!/91*21</f>
        <v>0</v>
      </c>
      <c r="S87" s="206">
        <f>#REF!/91*9</f>
        <v>0</v>
      </c>
      <c r="T87" s="206">
        <f>#REF!+#REF!+#REF!</f>
        <v>0</v>
      </c>
      <c r="U87" s="206">
        <f>#REF!/91*2</f>
        <v>0</v>
      </c>
      <c r="V87" s="206">
        <f>#REF!/91*5</f>
        <v>0</v>
      </c>
      <c r="W87" s="202"/>
      <c r="X87" s="202">
        <f>#REF!/91*13</f>
        <v>0</v>
      </c>
      <c r="Y87" s="202">
        <f>#REF!+#REF!+#REF!+#REF!</f>
        <v>0</v>
      </c>
    </row>
    <row r="88" spans="1:25" s="16" customFormat="1" ht="12.75">
      <c r="A88" s="109" t="s">
        <v>651</v>
      </c>
      <c r="B88" s="110" t="s">
        <v>665</v>
      </c>
      <c r="C88" s="111">
        <v>20000</v>
      </c>
      <c r="D88" s="111">
        <v>0</v>
      </c>
      <c r="E88" s="112">
        <f>#REF!+#REF!</f>
        <v>20000</v>
      </c>
      <c r="F88" s="111">
        <v>12880</v>
      </c>
      <c r="G88" s="104">
        <f>#REF!/#REF!</f>
        <v>0.64400000000000002</v>
      </c>
      <c r="H88" s="113">
        <v>20000</v>
      </c>
      <c r="I88" s="114">
        <f t="shared" si="31"/>
        <v>9.925143082103315E-4</v>
      </c>
      <c r="J88" s="114">
        <f t="shared" si="32"/>
        <v>1.1678835526667307E-3</v>
      </c>
      <c r="K88" s="114">
        <f t="shared" si="33"/>
        <v>1.1678835526667307E-3</v>
      </c>
      <c r="L88" s="206">
        <v>0</v>
      </c>
      <c r="M88" s="206">
        <v>879.13</v>
      </c>
      <c r="N88" s="206">
        <f>#REF!/91*4</f>
        <v>879.12087912087907</v>
      </c>
      <c r="O88" s="206">
        <f>#REF!/91*9</f>
        <v>1978.0219780219779</v>
      </c>
      <c r="P88" s="206">
        <f>#REF!+#REF!+#REF!+#REF!</f>
        <v>3736.272857142857</v>
      </c>
      <c r="Q88" s="206">
        <f>#REF!/91*23</f>
        <v>5054.9450549450548</v>
      </c>
      <c r="R88" s="206">
        <f>#REF!/91*21</f>
        <v>4615.3846153846152</v>
      </c>
      <c r="S88" s="206">
        <v>0</v>
      </c>
      <c r="T88" s="206">
        <f>#REF!+#REF!+#REF!</f>
        <v>9670.3296703296692</v>
      </c>
      <c r="U88" s="206">
        <v>0</v>
      </c>
      <c r="V88" s="206">
        <f>#REF!/91*5</f>
        <v>1098.9010989010987</v>
      </c>
      <c r="W88" s="202">
        <v>2857.14</v>
      </c>
      <c r="X88" s="202">
        <v>2637.14</v>
      </c>
      <c r="Y88" s="202">
        <f>#REF!+#REF!+#REF!+#REF!</f>
        <v>6593.1810989010983</v>
      </c>
    </row>
    <row r="89" spans="1:25" s="16" customFormat="1" ht="12.75">
      <c r="A89" s="109" t="s">
        <v>652</v>
      </c>
      <c r="B89" s="110" t="s">
        <v>666</v>
      </c>
      <c r="C89" s="111">
        <v>10000</v>
      </c>
      <c r="D89" s="111">
        <v>0</v>
      </c>
      <c r="E89" s="112">
        <f>#REF!+#REF!</f>
        <v>10000</v>
      </c>
      <c r="F89" s="111">
        <v>1599</v>
      </c>
      <c r="G89" s="104">
        <f>#REF!/#REF!</f>
        <v>0.15989999999999999</v>
      </c>
      <c r="H89" s="113">
        <v>10000</v>
      </c>
      <c r="I89" s="114">
        <f t="shared" si="31"/>
        <v>4.9625715410516575E-4</v>
      </c>
      <c r="J89" s="114">
        <f t="shared" si="32"/>
        <v>5.8394177633336536E-4</v>
      </c>
      <c r="K89" s="114">
        <f t="shared" si="33"/>
        <v>5.8394177633336536E-4</v>
      </c>
      <c r="L89" s="206">
        <v>0</v>
      </c>
      <c r="M89" s="206">
        <v>0</v>
      </c>
      <c r="N89" s="206">
        <v>0</v>
      </c>
      <c r="O89" s="206">
        <f>#REF!/91*9</f>
        <v>989.01098901098896</v>
      </c>
      <c r="P89" s="206">
        <f>#REF!+#REF!+#REF!+#REF!</f>
        <v>989.01098901098896</v>
      </c>
      <c r="Q89" s="206">
        <f>#REF!/91*23</f>
        <v>2527.4725274725274</v>
      </c>
      <c r="R89" s="206">
        <f>#REF!/91*21</f>
        <v>2307.6923076923076</v>
      </c>
      <c r="S89" s="206">
        <v>0</v>
      </c>
      <c r="T89" s="206">
        <f>#REF!+#REF!+#REF!</f>
        <v>4835.1648351648346</v>
      </c>
      <c r="U89" s="206">
        <v>0</v>
      </c>
      <c r="V89" s="206">
        <f>#REF!/91*5</f>
        <v>549.45054945054937</v>
      </c>
      <c r="W89" s="202">
        <v>1428.57</v>
      </c>
      <c r="X89" s="202">
        <v>2197.5700000000002</v>
      </c>
      <c r="Y89" s="202">
        <f>#REF!+#REF!+#REF!+#REF!</f>
        <v>4175.5905494505496</v>
      </c>
    </row>
    <row r="90" spans="1:25" s="23" customFormat="1" ht="12.75">
      <c r="A90" s="100" t="s">
        <v>161</v>
      </c>
      <c r="B90" s="92" t="s">
        <v>162</v>
      </c>
      <c r="C90" s="107">
        <f>SUM(C91:C92)</f>
        <v>270000</v>
      </c>
      <c r="D90" s="107">
        <f>SUM(D91:D92)</f>
        <v>0</v>
      </c>
      <c r="E90" s="103">
        <f>#REF!+#REF!</f>
        <v>270000</v>
      </c>
      <c r="F90" s="107">
        <f>SUM(F91:F92)</f>
        <v>84648.15</v>
      </c>
      <c r="G90" s="104">
        <f>#REF!/#REF!</f>
        <v>0.31351166666666663</v>
      </c>
      <c r="H90" s="108">
        <f>SUM(H91:H92)</f>
        <v>270000</v>
      </c>
      <c r="I90" s="106">
        <f t="shared" si="31"/>
        <v>1.3398943160839475E-2</v>
      </c>
      <c r="J90" s="106">
        <f t="shared" si="32"/>
        <v>1.5766427961000865E-2</v>
      </c>
      <c r="K90" s="106">
        <f t="shared" si="33"/>
        <v>1.5766427961000865E-2</v>
      </c>
      <c r="L90" s="108">
        <f t="shared" ref="L90:Y90" si="34">SUM(L91:L92)</f>
        <v>0</v>
      </c>
      <c r="M90" s="108">
        <f t="shared" si="34"/>
        <v>0</v>
      </c>
      <c r="N90" s="108">
        <f t="shared" si="34"/>
        <v>0</v>
      </c>
      <c r="O90" s="108">
        <f t="shared" si="34"/>
        <v>0</v>
      </c>
      <c r="P90" s="108">
        <f t="shared" si="34"/>
        <v>0</v>
      </c>
      <c r="Q90" s="108">
        <f t="shared" si="34"/>
        <v>0</v>
      </c>
      <c r="R90" s="108">
        <f t="shared" si="34"/>
        <v>180000</v>
      </c>
      <c r="S90" s="108">
        <f t="shared" si="34"/>
        <v>0</v>
      </c>
      <c r="T90" s="108">
        <f t="shared" si="34"/>
        <v>180000</v>
      </c>
      <c r="U90" s="108">
        <f t="shared" si="34"/>
        <v>0</v>
      </c>
      <c r="V90" s="108">
        <f t="shared" si="34"/>
        <v>0</v>
      </c>
      <c r="W90" s="108">
        <f t="shared" si="34"/>
        <v>0</v>
      </c>
      <c r="X90" s="108">
        <f t="shared" si="34"/>
        <v>90000</v>
      </c>
      <c r="Y90" s="108">
        <f t="shared" si="34"/>
        <v>90000</v>
      </c>
    </row>
    <row r="91" spans="1:25" s="16" customFormat="1" ht="12.75">
      <c r="A91" s="109" t="s">
        <v>163</v>
      </c>
      <c r="B91" s="110" t="s">
        <v>355</v>
      </c>
      <c r="C91" s="111">
        <v>220000</v>
      </c>
      <c r="D91" s="111">
        <v>0</v>
      </c>
      <c r="E91" s="112">
        <f>#REF!+#REF!</f>
        <v>220000</v>
      </c>
      <c r="F91" s="111">
        <v>76994.149999999994</v>
      </c>
      <c r="G91" s="104">
        <f>#REF!/#REF!</f>
        <v>0.34997340909090907</v>
      </c>
      <c r="H91" s="113">
        <v>220000</v>
      </c>
      <c r="I91" s="114">
        <f t="shared" si="31"/>
        <v>1.0917657390313647E-2</v>
      </c>
      <c r="J91" s="114">
        <f t="shared" si="32"/>
        <v>1.2846719079334037E-2</v>
      </c>
      <c r="K91" s="114">
        <f t="shared" si="33"/>
        <v>1.2846719079334037E-2</v>
      </c>
      <c r="L91" s="206"/>
      <c r="M91" s="206">
        <v>0</v>
      </c>
      <c r="N91" s="206">
        <v>0</v>
      </c>
      <c r="O91" s="206">
        <v>0</v>
      </c>
      <c r="P91" s="206">
        <f>#REF!+#REF!+#REF!+#REF!</f>
        <v>0</v>
      </c>
      <c r="Q91" s="206">
        <v>0</v>
      </c>
      <c r="R91" s="206">
        <v>150000</v>
      </c>
      <c r="S91" s="206">
        <v>0</v>
      </c>
      <c r="T91" s="206">
        <f>#REF!+#REF!+#REF!</f>
        <v>150000</v>
      </c>
      <c r="U91" s="206">
        <v>0</v>
      </c>
      <c r="V91" s="206">
        <v>0</v>
      </c>
      <c r="W91" s="202">
        <v>0</v>
      </c>
      <c r="X91" s="202">
        <v>70000</v>
      </c>
      <c r="Y91" s="203">
        <f>#REF!+#REF!+#REF!+#REF!</f>
        <v>70000</v>
      </c>
    </row>
    <row r="92" spans="1:25" s="16" customFormat="1" ht="12.75">
      <c r="A92" s="109" t="s">
        <v>667</v>
      </c>
      <c r="B92" s="110" t="s">
        <v>668</v>
      </c>
      <c r="C92" s="111">
        <v>50000</v>
      </c>
      <c r="D92" s="111">
        <v>0</v>
      </c>
      <c r="E92" s="112">
        <f>#REF!+#REF!</f>
        <v>50000</v>
      </c>
      <c r="F92" s="111">
        <v>7654</v>
      </c>
      <c r="G92" s="104">
        <f>#REF!/#REF!</f>
        <v>0.15307999999999999</v>
      </c>
      <c r="H92" s="113">
        <v>50000</v>
      </c>
      <c r="I92" s="114">
        <f t="shared" si="31"/>
        <v>2.4812857705258286E-3</v>
      </c>
      <c r="J92" s="114">
        <f t="shared" si="32"/>
        <v>2.9197088816668268E-3</v>
      </c>
      <c r="K92" s="114">
        <f t="shared" si="33"/>
        <v>2.9197088816668268E-3</v>
      </c>
      <c r="L92" s="206">
        <v>0</v>
      </c>
      <c r="M92" s="206">
        <v>0</v>
      </c>
      <c r="N92" s="206">
        <v>0</v>
      </c>
      <c r="O92" s="206">
        <v>0</v>
      </c>
      <c r="P92" s="206">
        <f>#REF!+#REF!+#REF!+#REF!</f>
        <v>0</v>
      </c>
      <c r="Q92" s="206">
        <v>0</v>
      </c>
      <c r="R92" s="206">
        <v>30000</v>
      </c>
      <c r="S92" s="206">
        <v>0</v>
      </c>
      <c r="T92" s="206">
        <f>#REF!+#REF!+#REF!</f>
        <v>30000</v>
      </c>
      <c r="U92" s="206">
        <v>0</v>
      </c>
      <c r="V92" s="206">
        <v>0</v>
      </c>
      <c r="W92" s="202">
        <v>0</v>
      </c>
      <c r="X92" s="202">
        <v>20000</v>
      </c>
      <c r="Y92" s="203">
        <f>#REF!+#REF!+#REF!+#REF!</f>
        <v>20000</v>
      </c>
    </row>
    <row r="93" spans="1:25" s="16" customFormat="1" ht="12.75">
      <c r="A93" s="100" t="s">
        <v>164</v>
      </c>
      <c r="B93" s="92" t="s">
        <v>808</v>
      </c>
      <c r="C93" s="107">
        <f>SUM(C94)</f>
        <v>5000</v>
      </c>
      <c r="D93" s="107">
        <f>SUM(D94)</f>
        <v>0</v>
      </c>
      <c r="E93" s="103">
        <f>#REF!+#REF!</f>
        <v>5000</v>
      </c>
      <c r="F93" s="107">
        <f>SUM(F94)</f>
        <v>0</v>
      </c>
      <c r="G93" s="104">
        <f>#REF!/#REF!</f>
        <v>0</v>
      </c>
      <c r="H93" s="108">
        <f>SUM(H94)</f>
        <v>5000</v>
      </c>
      <c r="I93" s="106">
        <f t="shared" si="31"/>
        <v>2.4812857705258288E-4</v>
      </c>
      <c r="J93" s="114">
        <f t="shared" si="32"/>
        <v>2.9197088816668268E-4</v>
      </c>
      <c r="K93" s="114">
        <f t="shared" si="33"/>
        <v>2.9197088816668268E-4</v>
      </c>
      <c r="L93" s="206">
        <v>0</v>
      </c>
      <c r="M93" s="206">
        <v>0</v>
      </c>
      <c r="N93" s="204">
        <f t="shared" ref="N93:Y93" si="35">SUM(N94)</f>
        <v>0</v>
      </c>
      <c r="O93" s="204">
        <f t="shared" si="35"/>
        <v>0</v>
      </c>
      <c r="P93" s="206">
        <f>#REF!+#REF!+#REF!+#REF!</f>
        <v>0</v>
      </c>
      <c r="Q93" s="204">
        <f t="shared" si="35"/>
        <v>0</v>
      </c>
      <c r="R93" s="204">
        <f t="shared" si="35"/>
        <v>0</v>
      </c>
      <c r="S93" s="204">
        <f t="shared" si="35"/>
        <v>0</v>
      </c>
      <c r="T93" s="205">
        <f>T94</f>
        <v>0</v>
      </c>
      <c r="U93" s="204">
        <f t="shared" si="35"/>
        <v>0</v>
      </c>
      <c r="V93" s="204">
        <f t="shared" si="35"/>
        <v>0</v>
      </c>
      <c r="W93" s="200">
        <f t="shared" si="35"/>
        <v>0</v>
      </c>
      <c r="X93" s="200">
        <f t="shared" si="35"/>
        <v>5000</v>
      </c>
      <c r="Y93" s="200">
        <f t="shared" si="35"/>
        <v>5000</v>
      </c>
    </row>
    <row r="94" spans="1:25" s="16" customFormat="1" ht="12.75">
      <c r="A94" s="109" t="s">
        <v>869</v>
      </c>
      <c r="B94" s="110" t="s">
        <v>870</v>
      </c>
      <c r="C94" s="120">
        <v>5000</v>
      </c>
      <c r="D94" s="111">
        <v>0</v>
      </c>
      <c r="E94" s="112">
        <f>#REF!+#REF!</f>
        <v>5000</v>
      </c>
      <c r="F94" s="111">
        <v>0</v>
      </c>
      <c r="G94" s="104">
        <f>#REF!/#REF!</f>
        <v>0</v>
      </c>
      <c r="H94" s="113">
        <v>5000</v>
      </c>
      <c r="I94" s="114">
        <f t="shared" si="31"/>
        <v>2.4812857705258288E-4</v>
      </c>
      <c r="J94" s="114">
        <f t="shared" si="32"/>
        <v>2.9197088816668268E-4</v>
      </c>
      <c r="K94" s="114">
        <f t="shared" si="33"/>
        <v>2.9197088816668268E-4</v>
      </c>
      <c r="L94" s="206">
        <v>0</v>
      </c>
      <c r="M94" s="206">
        <v>0</v>
      </c>
      <c r="N94" s="206">
        <v>0</v>
      </c>
      <c r="O94" s="206">
        <v>0</v>
      </c>
      <c r="P94" s="206">
        <f>#REF!+#REF!+#REF!+#REF!</f>
        <v>0</v>
      </c>
      <c r="Q94" s="206">
        <v>0</v>
      </c>
      <c r="R94" s="206">
        <v>0</v>
      </c>
      <c r="S94" s="206">
        <v>0</v>
      </c>
      <c r="T94" s="206">
        <v>0</v>
      </c>
      <c r="U94" s="206">
        <v>0</v>
      </c>
      <c r="V94" s="206">
        <v>0</v>
      </c>
      <c r="W94" s="202">
        <v>0</v>
      </c>
      <c r="X94" s="203">
        <v>5000</v>
      </c>
      <c r="Y94" s="203">
        <f>#REF!+#REF!+#REF!+#REF!</f>
        <v>5000</v>
      </c>
    </row>
    <row r="95" spans="1:25" s="23" customFormat="1" ht="12">
      <c r="A95" s="100" t="s">
        <v>165</v>
      </c>
      <c r="B95" s="92" t="s">
        <v>288</v>
      </c>
      <c r="C95" s="107">
        <f>SUM(C96:C120)</f>
        <v>211000</v>
      </c>
      <c r="D95" s="107">
        <f>SUM(D96:D120)</f>
        <v>0</v>
      </c>
      <c r="E95" s="107">
        <f>SUM(E96:E120)</f>
        <v>211000</v>
      </c>
      <c r="F95" s="107">
        <f>SUM(F96:F119)</f>
        <v>13631</v>
      </c>
      <c r="G95" s="104">
        <f>#REF!/#REF!</f>
        <v>6.4601895734597153E-2</v>
      </c>
      <c r="H95" s="108">
        <f>SUM(H96:H120)</f>
        <v>495000</v>
      </c>
      <c r="I95" s="106">
        <f t="shared" si="31"/>
        <v>2.4564729128205703E-2</v>
      </c>
      <c r="J95" s="114">
        <f t="shared" si="32"/>
        <v>1.2321171480634009E-2</v>
      </c>
      <c r="K95" s="114">
        <f t="shared" si="33"/>
        <v>1.2321171480634009E-2</v>
      </c>
      <c r="L95" s="108">
        <f t="shared" ref="L95:Y95" si="36">SUM(L96:L120)</f>
        <v>2000</v>
      </c>
      <c r="M95" s="108">
        <f t="shared" si="36"/>
        <v>549.45000000000005</v>
      </c>
      <c r="N95" s="108">
        <f t="shared" si="36"/>
        <v>0</v>
      </c>
      <c r="O95" s="108">
        <f t="shared" si="36"/>
        <v>1384.6153846153845</v>
      </c>
      <c r="P95" s="108">
        <f t="shared" si="36"/>
        <v>3934.0653846153846</v>
      </c>
      <c r="Q95" s="108">
        <f t="shared" si="36"/>
        <v>3538.4615384615386</v>
      </c>
      <c r="R95" s="108">
        <f t="shared" si="36"/>
        <v>13065.310000000001</v>
      </c>
      <c r="S95" s="108">
        <f t="shared" si="36"/>
        <v>400000</v>
      </c>
      <c r="T95" s="108">
        <f t="shared" si="36"/>
        <v>416603.77153846156</v>
      </c>
      <c r="U95" s="108">
        <f t="shared" si="36"/>
        <v>10000</v>
      </c>
      <c r="V95" s="108">
        <f t="shared" si="36"/>
        <v>769.23076923076917</v>
      </c>
      <c r="W95" s="108">
        <f t="shared" si="36"/>
        <v>33469.310439560439</v>
      </c>
      <c r="X95" s="108">
        <f t="shared" si="36"/>
        <v>30224</v>
      </c>
      <c r="Y95" s="108">
        <f t="shared" si="36"/>
        <v>74462.541208791197</v>
      </c>
    </row>
    <row r="96" spans="1:25" s="16" customFormat="1" ht="12.75">
      <c r="A96" s="109" t="s">
        <v>669</v>
      </c>
      <c r="B96" s="110" t="s">
        <v>691</v>
      </c>
      <c r="C96" s="111">
        <v>20000</v>
      </c>
      <c r="D96" s="111">
        <v>0</v>
      </c>
      <c r="E96" s="112">
        <f>#REF!+#REF!</f>
        <v>20000</v>
      </c>
      <c r="F96" s="111">
        <v>0</v>
      </c>
      <c r="G96" s="104">
        <f>#REF!/#REF!</f>
        <v>0</v>
      </c>
      <c r="H96" s="113">
        <v>0</v>
      </c>
      <c r="I96" s="106">
        <f t="shared" si="31"/>
        <v>0</v>
      </c>
      <c r="J96" s="106">
        <f t="shared" si="32"/>
        <v>1.1678835526667307E-3</v>
      </c>
      <c r="K96" s="106">
        <f t="shared" si="33"/>
        <v>1.1678835526667307E-3</v>
      </c>
      <c r="L96" s="206">
        <v>0</v>
      </c>
      <c r="M96" s="206">
        <v>0</v>
      </c>
      <c r="N96" s="206">
        <v>0</v>
      </c>
      <c r="O96" s="206">
        <v>0</v>
      </c>
      <c r="P96" s="206">
        <f>#REF!+#REF!+#REF!+#REF!</f>
        <v>0</v>
      </c>
      <c r="Q96" s="206">
        <v>0</v>
      </c>
      <c r="R96" s="206">
        <v>0</v>
      </c>
      <c r="S96" s="206">
        <v>0</v>
      </c>
      <c r="T96" s="206">
        <f>#REF!+#REF!+#REF!</f>
        <v>0</v>
      </c>
      <c r="U96" s="206">
        <v>0</v>
      </c>
      <c r="V96" s="206">
        <v>0</v>
      </c>
      <c r="W96" s="202">
        <v>0</v>
      </c>
      <c r="X96" s="202">
        <v>0</v>
      </c>
      <c r="Y96" s="203">
        <f>#REF!+#REF!+#REF!+#REF!</f>
        <v>0</v>
      </c>
    </row>
    <row r="97" spans="1:25" s="16" customFormat="1" ht="12.75">
      <c r="A97" s="109" t="s">
        <v>670</v>
      </c>
      <c r="B97" s="110" t="s">
        <v>692</v>
      </c>
      <c r="C97" s="111">
        <v>80000</v>
      </c>
      <c r="D97" s="111">
        <v>0</v>
      </c>
      <c r="E97" s="112">
        <f>#REF!+#REF!</f>
        <v>80000</v>
      </c>
      <c r="F97" s="111">
        <v>5131</v>
      </c>
      <c r="G97" s="104">
        <f>#REF!/#REF!</f>
        <v>6.41375E-2</v>
      </c>
      <c r="H97" s="113">
        <v>30000</v>
      </c>
      <c r="I97" s="121">
        <f t="shared" si="31"/>
        <v>1.4887714623154971E-3</v>
      </c>
      <c r="J97" s="114">
        <f t="shared" si="32"/>
        <v>4.6715342106669229E-3</v>
      </c>
      <c r="K97" s="114">
        <f t="shared" si="33"/>
        <v>4.6715342106669229E-3</v>
      </c>
      <c r="L97" s="206">
        <v>0</v>
      </c>
      <c r="M97" s="206">
        <v>0</v>
      </c>
      <c r="N97" s="206">
        <v>0</v>
      </c>
      <c r="O97" s="206">
        <v>0</v>
      </c>
      <c r="P97" s="206">
        <f>#REF!+#REF!+#REF!+#REF!</f>
        <v>0</v>
      </c>
      <c r="Q97" s="206">
        <v>0</v>
      </c>
      <c r="R97" s="206">
        <v>0</v>
      </c>
      <c r="S97" s="206">
        <v>0</v>
      </c>
      <c r="T97" s="206">
        <f>#REF!+#REF!+#REF!</f>
        <v>0</v>
      </c>
      <c r="U97" s="206">
        <v>0</v>
      </c>
      <c r="V97" s="206">
        <v>0</v>
      </c>
      <c r="W97" s="202">
        <v>30000</v>
      </c>
      <c r="X97" s="202">
        <v>0</v>
      </c>
      <c r="Y97" s="203">
        <f>#REF!+#REF!+#REF!+#REF!</f>
        <v>30000</v>
      </c>
    </row>
    <row r="98" spans="1:25" s="16" customFormat="1" ht="12.75">
      <c r="A98" s="109" t="s">
        <v>671</v>
      </c>
      <c r="B98" s="110" t="s">
        <v>693</v>
      </c>
      <c r="C98" s="111">
        <v>30000</v>
      </c>
      <c r="D98" s="111">
        <v>0</v>
      </c>
      <c r="E98" s="112">
        <f>#REF!+#REF!</f>
        <v>30000</v>
      </c>
      <c r="F98" s="111">
        <v>0</v>
      </c>
      <c r="G98" s="104">
        <f>#REF!/#REF!</f>
        <v>0</v>
      </c>
      <c r="H98" s="113">
        <v>0</v>
      </c>
      <c r="I98" s="121">
        <f t="shared" si="31"/>
        <v>0</v>
      </c>
      <c r="J98" s="114">
        <f t="shared" si="32"/>
        <v>1.7518253290000961E-3</v>
      </c>
      <c r="K98" s="114">
        <f t="shared" si="33"/>
        <v>1.7518253290000961E-3</v>
      </c>
      <c r="L98" s="206">
        <v>0</v>
      </c>
      <c r="M98" s="206">
        <v>0</v>
      </c>
      <c r="N98" s="206">
        <v>0</v>
      </c>
      <c r="O98" s="206">
        <v>0</v>
      </c>
      <c r="P98" s="206">
        <f>#REF!+#REF!+#REF!+#REF!</f>
        <v>0</v>
      </c>
      <c r="Q98" s="206">
        <v>0</v>
      </c>
      <c r="R98" s="206">
        <v>0</v>
      </c>
      <c r="S98" s="206">
        <v>0</v>
      </c>
      <c r="T98" s="206">
        <f>#REF!+#REF!+#REF!</f>
        <v>0</v>
      </c>
      <c r="U98" s="206">
        <v>0</v>
      </c>
      <c r="V98" s="206">
        <v>0</v>
      </c>
      <c r="W98" s="202">
        <v>0</v>
      </c>
      <c r="X98" s="202">
        <v>0</v>
      </c>
      <c r="Y98" s="203">
        <f>#REF!+#REF!+#REF!+#REF!</f>
        <v>0</v>
      </c>
    </row>
    <row r="99" spans="1:25" s="16" customFormat="1" ht="12.75">
      <c r="A99" s="109" t="s">
        <v>166</v>
      </c>
      <c r="B99" s="110" t="s">
        <v>694</v>
      </c>
      <c r="C99" s="111">
        <v>0</v>
      </c>
      <c r="D99" s="111">
        <v>0</v>
      </c>
      <c r="E99" s="112">
        <f>#REF!+#REF!</f>
        <v>0</v>
      </c>
      <c r="F99" s="111">
        <v>0</v>
      </c>
      <c r="G99" s="104" t="e">
        <f>#REF!/#REF!</f>
        <v>#DIV/0!</v>
      </c>
      <c r="H99" s="113">
        <v>0</v>
      </c>
      <c r="I99" s="121">
        <f t="shared" si="31"/>
        <v>0</v>
      </c>
      <c r="J99" s="114">
        <f t="shared" si="32"/>
        <v>0</v>
      </c>
      <c r="K99" s="114">
        <f t="shared" si="33"/>
        <v>0</v>
      </c>
      <c r="L99" s="206">
        <v>0</v>
      </c>
      <c r="M99" s="206">
        <v>0</v>
      </c>
      <c r="N99" s="206">
        <v>0</v>
      </c>
      <c r="O99" s="206">
        <v>0</v>
      </c>
      <c r="P99" s="206">
        <f>#REF!+#REF!+#REF!+#REF!</f>
        <v>0</v>
      </c>
      <c r="Q99" s="206">
        <v>0</v>
      </c>
      <c r="R99" s="206">
        <v>0</v>
      </c>
      <c r="S99" s="206">
        <v>0</v>
      </c>
      <c r="T99" s="206">
        <f>#REF!+#REF!+#REF!</f>
        <v>0</v>
      </c>
      <c r="U99" s="206">
        <v>0</v>
      </c>
      <c r="V99" s="206">
        <v>0</v>
      </c>
      <c r="W99" s="202">
        <v>0</v>
      </c>
      <c r="X99" s="202">
        <v>0</v>
      </c>
      <c r="Y99" s="203">
        <f>#REF!+#REF!+#REF!+#REF!</f>
        <v>0</v>
      </c>
    </row>
    <row r="100" spans="1:25" s="16" customFormat="1" ht="12.75">
      <c r="A100" s="109" t="s">
        <v>672</v>
      </c>
      <c r="B100" s="110" t="s">
        <v>363</v>
      </c>
      <c r="C100" s="111">
        <v>2000</v>
      </c>
      <c r="D100" s="111">
        <v>0</v>
      </c>
      <c r="E100" s="112">
        <f>#REF!+#REF!</f>
        <v>2000</v>
      </c>
      <c r="F100" s="111">
        <v>0</v>
      </c>
      <c r="G100" s="104">
        <f>#REF!/#REF!</f>
        <v>0</v>
      </c>
      <c r="H100" s="113">
        <v>2000</v>
      </c>
      <c r="I100" s="106"/>
      <c r="J100" s="114">
        <f>+H100/$H$6</f>
        <v>9.9251430821033147E-5</v>
      </c>
      <c r="K100" s="122">
        <f>+C100/$C$6</f>
        <v>1.1678835526667308E-4</v>
      </c>
      <c r="L100" s="206">
        <v>0</v>
      </c>
      <c r="M100" s="206">
        <v>0</v>
      </c>
      <c r="N100" s="206">
        <v>0</v>
      </c>
      <c r="O100" s="206">
        <v>0</v>
      </c>
      <c r="P100" s="206">
        <v>0</v>
      </c>
      <c r="Q100" s="206">
        <v>0</v>
      </c>
      <c r="R100" s="206">
        <v>0</v>
      </c>
      <c r="S100" s="206">
        <v>0</v>
      </c>
      <c r="T100" s="206">
        <f>#REF!+#REF!+#REF!</f>
        <v>0</v>
      </c>
      <c r="U100" s="206">
        <v>0</v>
      </c>
      <c r="V100" s="206">
        <v>0</v>
      </c>
      <c r="W100" s="202">
        <v>2000</v>
      </c>
      <c r="X100" s="202">
        <v>0</v>
      </c>
      <c r="Y100" s="203">
        <f>#REF!+#REF!+#REF!+#REF!</f>
        <v>2000</v>
      </c>
    </row>
    <row r="101" spans="1:25" s="16" customFormat="1" ht="12.75">
      <c r="A101" s="109" t="s">
        <v>673</v>
      </c>
      <c r="B101" s="110" t="s">
        <v>695</v>
      </c>
      <c r="C101" s="111">
        <v>0</v>
      </c>
      <c r="D101" s="111">
        <v>0</v>
      </c>
      <c r="E101" s="112">
        <f>#REF!+#REF!</f>
        <v>0</v>
      </c>
      <c r="F101" s="111">
        <v>0</v>
      </c>
      <c r="G101" s="104" t="e">
        <f>#REF!/#REF!</f>
        <v>#DIV/0!</v>
      </c>
      <c r="H101" s="113">
        <v>0</v>
      </c>
      <c r="I101" s="121">
        <f t="shared" si="31"/>
        <v>0</v>
      </c>
      <c r="J101" s="114">
        <f t="shared" si="32"/>
        <v>0</v>
      </c>
      <c r="K101" s="114">
        <f t="shared" si="33"/>
        <v>0</v>
      </c>
      <c r="L101" s="206">
        <v>0</v>
      </c>
      <c r="M101" s="206">
        <v>0</v>
      </c>
      <c r="N101" s="206">
        <v>0</v>
      </c>
      <c r="O101" s="206">
        <v>0</v>
      </c>
      <c r="P101" s="206">
        <f>#REF!+#REF!+#REF!+#REF!</f>
        <v>0</v>
      </c>
      <c r="Q101" s="206">
        <v>0</v>
      </c>
      <c r="R101" s="206">
        <v>0</v>
      </c>
      <c r="S101" s="206">
        <v>0</v>
      </c>
      <c r="T101" s="206">
        <f>#REF!+#REF!+#REF!</f>
        <v>0</v>
      </c>
      <c r="U101" s="206">
        <v>0</v>
      </c>
      <c r="V101" s="206">
        <v>0</v>
      </c>
      <c r="W101" s="202">
        <v>0</v>
      </c>
      <c r="X101" s="202">
        <v>0</v>
      </c>
      <c r="Y101" s="203">
        <f>#REF!+#REF!+#REF!+#REF!</f>
        <v>0</v>
      </c>
    </row>
    <row r="102" spans="1:25" s="16" customFormat="1" ht="12.75">
      <c r="A102" s="109" t="s">
        <v>674</v>
      </c>
      <c r="B102" s="110" t="s">
        <v>696</v>
      </c>
      <c r="C102" s="111">
        <v>0</v>
      </c>
      <c r="D102" s="111">
        <v>0</v>
      </c>
      <c r="E102" s="112">
        <f>#REF!+#REF!</f>
        <v>0</v>
      </c>
      <c r="F102" s="111">
        <v>0</v>
      </c>
      <c r="G102" s="104" t="e">
        <f>#REF!/#REF!</f>
        <v>#DIV/0!</v>
      </c>
      <c r="H102" s="113">
        <v>0</v>
      </c>
      <c r="I102" s="121">
        <f t="shared" si="31"/>
        <v>0</v>
      </c>
      <c r="J102" s="114">
        <f t="shared" si="32"/>
        <v>0</v>
      </c>
      <c r="K102" s="114">
        <f t="shared" si="33"/>
        <v>0</v>
      </c>
      <c r="L102" s="206">
        <v>0</v>
      </c>
      <c r="M102" s="206">
        <v>0</v>
      </c>
      <c r="N102" s="206">
        <v>0</v>
      </c>
      <c r="O102" s="206">
        <v>0</v>
      </c>
      <c r="P102" s="206">
        <f>#REF!+#REF!+#REF!+#REF!</f>
        <v>0</v>
      </c>
      <c r="Q102" s="206">
        <v>0</v>
      </c>
      <c r="R102" s="206">
        <v>0</v>
      </c>
      <c r="S102" s="206">
        <v>0</v>
      </c>
      <c r="T102" s="206">
        <f>#REF!+#REF!+#REF!</f>
        <v>0</v>
      </c>
      <c r="U102" s="206">
        <v>0</v>
      </c>
      <c r="V102" s="206">
        <v>0</v>
      </c>
      <c r="W102" s="202">
        <v>0</v>
      </c>
      <c r="X102" s="202">
        <v>0</v>
      </c>
      <c r="Y102" s="203">
        <f>#REF!+#REF!+#REF!+#REF!</f>
        <v>0</v>
      </c>
    </row>
    <row r="103" spans="1:25" s="16" customFormat="1" ht="12.75">
      <c r="A103" s="109" t="s">
        <v>675</v>
      </c>
      <c r="B103" s="110" t="s">
        <v>356</v>
      </c>
      <c r="C103" s="111">
        <v>0</v>
      </c>
      <c r="D103" s="111">
        <v>0</v>
      </c>
      <c r="E103" s="112">
        <f>#REF!+#REF!</f>
        <v>0</v>
      </c>
      <c r="F103" s="111">
        <v>0</v>
      </c>
      <c r="G103" s="104" t="e">
        <f>#REF!/#REF!</f>
        <v>#DIV/0!</v>
      </c>
      <c r="H103" s="113">
        <v>0</v>
      </c>
      <c r="I103" s="121">
        <f t="shared" si="31"/>
        <v>0</v>
      </c>
      <c r="J103" s="114">
        <f t="shared" si="32"/>
        <v>0</v>
      </c>
      <c r="K103" s="114">
        <f t="shared" si="33"/>
        <v>0</v>
      </c>
      <c r="L103" s="206">
        <v>0</v>
      </c>
      <c r="M103" s="206">
        <v>0</v>
      </c>
      <c r="N103" s="206">
        <v>0</v>
      </c>
      <c r="O103" s="206">
        <v>0</v>
      </c>
      <c r="P103" s="206">
        <f>#REF!+#REF!+#REF!+#REF!</f>
        <v>0</v>
      </c>
      <c r="Q103" s="206">
        <v>0</v>
      </c>
      <c r="R103" s="206">
        <v>0</v>
      </c>
      <c r="S103" s="206">
        <v>0</v>
      </c>
      <c r="T103" s="206">
        <f>#REF!+#REF!+#REF!</f>
        <v>0</v>
      </c>
      <c r="U103" s="206">
        <v>0</v>
      </c>
      <c r="V103" s="206">
        <v>0</v>
      </c>
      <c r="W103" s="202">
        <v>0</v>
      </c>
      <c r="X103" s="202">
        <v>0</v>
      </c>
      <c r="Y103" s="203">
        <f>#REF!+#REF!+#REF!+#REF!</f>
        <v>0</v>
      </c>
    </row>
    <row r="104" spans="1:25" s="16" customFormat="1" ht="12.75">
      <c r="A104" s="109" t="s">
        <v>676</v>
      </c>
      <c r="B104" s="110" t="s">
        <v>357</v>
      </c>
      <c r="C104" s="111">
        <v>0</v>
      </c>
      <c r="D104" s="111">
        <v>0</v>
      </c>
      <c r="E104" s="112">
        <f>#REF!+#REF!</f>
        <v>0</v>
      </c>
      <c r="F104" s="111">
        <v>0</v>
      </c>
      <c r="G104" s="104" t="e">
        <f>#REF!/#REF!</f>
        <v>#DIV/0!</v>
      </c>
      <c r="H104" s="113">
        <v>0</v>
      </c>
      <c r="I104" s="121">
        <f t="shared" si="31"/>
        <v>0</v>
      </c>
      <c r="J104" s="114">
        <f t="shared" si="32"/>
        <v>0</v>
      </c>
      <c r="K104" s="114">
        <f t="shared" si="33"/>
        <v>0</v>
      </c>
      <c r="L104" s="206">
        <v>0</v>
      </c>
      <c r="M104" s="206">
        <v>0</v>
      </c>
      <c r="N104" s="206">
        <v>0</v>
      </c>
      <c r="O104" s="206">
        <v>0</v>
      </c>
      <c r="P104" s="206">
        <f>#REF!+#REF!+#REF!+#REF!</f>
        <v>0</v>
      </c>
      <c r="Q104" s="206">
        <v>0</v>
      </c>
      <c r="R104" s="206">
        <v>0</v>
      </c>
      <c r="S104" s="206">
        <v>0</v>
      </c>
      <c r="T104" s="206">
        <f>#REF!+#REF!+#REF!</f>
        <v>0</v>
      </c>
      <c r="U104" s="206">
        <v>0</v>
      </c>
      <c r="V104" s="206">
        <v>0</v>
      </c>
      <c r="W104" s="202">
        <v>0</v>
      </c>
      <c r="X104" s="202">
        <v>0</v>
      </c>
      <c r="Y104" s="203">
        <f>#REF!+#REF!+#REF!+#REF!</f>
        <v>0</v>
      </c>
    </row>
    <row r="105" spans="1:25" s="16" customFormat="1" ht="12.75">
      <c r="A105" s="109" t="s">
        <v>677</v>
      </c>
      <c r="B105" s="110" t="s">
        <v>697</v>
      </c>
      <c r="C105" s="111">
        <v>0</v>
      </c>
      <c r="D105" s="111">
        <v>0</v>
      </c>
      <c r="E105" s="112">
        <f>#REF!+#REF!</f>
        <v>0</v>
      </c>
      <c r="F105" s="111">
        <v>0</v>
      </c>
      <c r="G105" s="104" t="e">
        <f>#REF!/#REF!</f>
        <v>#DIV/0!</v>
      </c>
      <c r="H105" s="113">
        <v>0</v>
      </c>
      <c r="I105" s="121">
        <f t="shared" si="31"/>
        <v>0</v>
      </c>
      <c r="J105" s="114">
        <f t="shared" si="32"/>
        <v>0</v>
      </c>
      <c r="K105" s="114">
        <f t="shared" si="33"/>
        <v>0</v>
      </c>
      <c r="L105" s="206">
        <v>0</v>
      </c>
      <c r="M105" s="206">
        <v>0</v>
      </c>
      <c r="N105" s="206">
        <v>0</v>
      </c>
      <c r="O105" s="206">
        <v>0</v>
      </c>
      <c r="P105" s="206">
        <f>#REF!+#REF!+#REF!+#REF!</f>
        <v>0</v>
      </c>
      <c r="Q105" s="206">
        <v>0</v>
      </c>
      <c r="R105" s="206">
        <v>0</v>
      </c>
      <c r="S105" s="206">
        <v>0</v>
      </c>
      <c r="T105" s="206">
        <f>#REF!+#REF!+#REF!</f>
        <v>0</v>
      </c>
      <c r="U105" s="206">
        <v>0</v>
      </c>
      <c r="V105" s="206">
        <v>0</v>
      </c>
      <c r="W105" s="202">
        <v>0</v>
      </c>
      <c r="X105" s="202">
        <v>0</v>
      </c>
      <c r="Y105" s="203">
        <f>#REF!+#REF!+#REF!+#REF!</f>
        <v>0</v>
      </c>
    </row>
    <row r="106" spans="1:25" s="16" customFormat="1" ht="12.75">
      <c r="A106" s="109" t="s">
        <v>678</v>
      </c>
      <c r="B106" s="110" t="s">
        <v>698</v>
      </c>
      <c r="C106" s="111">
        <v>15000</v>
      </c>
      <c r="D106" s="111">
        <v>0</v>
      </c>
      <c r="E106" s="112">
        <f>#REF!+#REF!</f>
        <v>15000</v>
      </c>
      <c r="F106" s="111">
        <v>8500</v>
      </c>
      <c r="G106" s="104">
        <f>#REF!/#REF!</f>
        <v>0.56666666666666665</v>
      </c>
      <c r="H106" s="113">
        <v>10000</v>
      </c>
      <c r="I106" s="121">
        <f t="shared" si="31"/>
        <v>4.9625715410516575E-4</v>
      </c>
      <c r="J106" s="114">
        <f t="shared" si="32"/>
        <v>8.7591266450004804E-4</v>
      </c>
      <c r="K106" s="114">
        <f t="shared" si="33"/>
        <v>8.7591266450004804E-4</v>
      </c>
      <c r="L106" s="206">
        <v>0</v>
      </c>
      <c r="M106" s="206">
        <v>549.45000000000005</v>
      </c>
      <c r="N106" s="206">
        <v>0</v>
      </c>
      <c r="O106" s="206">
        <f>#REF!/91*9</f>
        <v>989.01098901098896</v>
      </c>
      <c r="P106" s="206">
        <f>#REF!+#REF!+#REF!+#REF!</f>
        <v>1538.4609890109891</v>
      </c>
      <c r="Q106" s="206">
        <f>#REF!/91*23</f>
        <v>2527.4725274725274</v>
      </c>
      <c r="R106" s="206">
        <v>3296.7</v>
      </c>
      <c r="S106" s="206">
        <v>0</v>
      </c>
      <c r="T106" s="206">
        <f>#REF!+#REF!+#REF!</f>
        <v>5824.1725274725268</v>
      </c>
      <c r="U106" s="206">
        <v>0</v>
      </c>
      <c r="V106" s="206">
        <f>#REF!/91*5</f>
        <v>549.45054945054937</v>
      </c>
      <c r="W106" s="202">
        <f>#REF!/91*4</f>
        <v>439.56043956043953</v>
      </c>
      <c r="X106" s="202">
        <v>1648.57</v>
      </c>
      <c r="Y106" s="203">
        <f>#REF!+#REF!+#REF!+#REF!</f>
        <v>2637.5809890109886</v>
      </c>
    </row>
    <row r="107" spans="1:25" s="16" customFormat="1" ht="12.75">
      <c r="A107" s="109" t="s">
        <v>679</v>
      </c>
      <c r="B107" s="110" t="s">
        <v>699</v>
      </c>
      <c r="C107" s="111">
        <v>0</v>
      </c>
      <c r="D107" s="111">
        <v>0</v>
      </c>
      <c r="E107" s="112">
        <f>#REF!+#REF!</f>
        <v>0</v>
      </c>
      <c r="F107" s="111">
        <v>0</v>
      </c>
      <c r="G107" s="104" t="e">
        <f>#REF!/#REF!</f>
        <v>#DIV/0!</v>
      </c>
      <c r="H107" s="113">
        <v>0</v>
      </c>
      <c r="I107" s="121">
        <f t="shared" si="31"/>
        <v>0</v>
      </c>
      <c r="J107" s="114">
        <f t="shared" si="32"/>
        <v>0</v>
      </c>
      <c r="K107" s="114">
        <f t="shared" si="33"/>
        <v>0</v>
      </c>
      <c r="L107" s="206">
        <v>0</v>
      </c>
      <c r="M107" s="206">
        <v>0</v>
      </c>
      <c r="N107" s="206">
        <v>0</v>
      </c>
      <c r="O107" s="206">
        <v>0</v>
      </c>
      <c r="P107" s="206">
        <f>#REF!+#REF!+#REF!+#REF!</f>
        <v>0</v>
      </c>
      <c r="Q107" s="206">
        <v>0</v>
      </c>
      <c r="R107" s="206">
        <v>0</v>
      </c>
      <c r="S107" s="206">
        <v>0</v>
      </c>
      <c r="T107" s="206">
        <f>#REF!+#REF!+#REF!</f>
        <v>0</v>
      </c>
      <c r="U107" s="206">
        <v>0</v>
      </c>
      <c r="V107" s="206">
        <v>0</v>
      </c>
      <c r="W107" s="202">
        <v>0</v>
      </c>
      <c r="X107" s="202">
        <v>0</v>
      </c>
      <c r="Y107" s="203">
        <f>#REF!+#REF!+#REF!+#REF!</f>
        <v>0</v>
      </c>
    </row>
    <row r="108" spans="1:25" s="16" customFormat="1" ht="12.75">
      <c r="A108" s="109" t="s">
        <v>680</v>
      </c>
      <c r="B108" s="110" t="s">
        <v>700</v>
      </c>
      <c r="C108" s="111">
        <v>0</v>
      </c>
      <c r="D108" s="111">
        <v>0</v>
      </c>
      <c r="E108" s="112">
        <f>#REF!+#REF!</f>
        <v>0</v>
      </c>
      <c r="F108" s="111">
        <v>0</v>
      </c>
      <c r="G108" s="104" t="e">
        <f>#REF!/#REF!</f>
        <v>#DIV/0!</v>
      </c>
      <c r="H108" s="113">
        <v>0</v>
      </c>
      <c r="I108" s="121">
        <f t="shared" si="31"/>
        <v>0</v>
      </c>
      <c r="J108" s="114">
        <f t="shared" si="32"/>
        <v>0</v>
      </c>
      <c r="K108" s="114">
        <f t="shared" si="33"/>
        <v>0</v>
      </c>
      <c r="L108" s="206">
        <v>0</v>
      </c>
      <c r="M108" s="206">
        <v>0</v>
      </c>
      <c r="N108" s="206">
        <v>0</v>
      </c>
      <c r="O108" s="206">
        <v>0</v>
      </c>
      <c r="P108" s="206">
        <f>#REF!+#REF!+#REF!+#REF!</f>
        <v>0</v>
      </c>
      <c r="Q108" s="206">
        <v>0</v>
      </c>
      <c r="R108" s="206">
        <v>0</v>
      </c>
      <c r="S108" s="206">
        <v>0</v>
      </c>
      <c r="T108" s="206">
        <f>#REF!+#REF!+#REF!</f>
        <v>0</v>
      </c>
      <c r="U108" s="206">
        <v>0</v>
      </c>
      <c r="V108" s="206">
        <v>0</v>
      </c>
      <c r="W108" s="202">
        <v>0</v>
      </c>
      <c r="X108" s="202">
        <v>0</v>
      </c>
      <c r="Y108" s="203">
        <f>#REF!+#REF!+#REF!+#REF!</f>
        <v>0</v>
      </c>
    </row>
    <row r="109" spans="1:25" s="16" customFormat="1" ht="12.75">
      <c r="A109" s="109" t="s">
        <v>681</v>
      </c>
      <c r="B109" s="110" t="s">
        <v>701</v>
      </c>
      <c r="C109" s="111">
        <v>0</v>
      </c>
      <c r="D109" s="111">
        <v>0</v>
      </c>
      <c r="E109" s="112">
        <f>#REF!+#REF!</f>
        <v>0</v>
      </c>
      <c r="F109" s="111">
        <v>0</v>
      </c>
      <c r="G109" s="104" t="e">
        <f>#REF!/#REF!</f>
        <v>#DIV/0!</v>
      </c>
      <c r="H109" s="113">
        <v>0</v>
      </c>
      <c r="I109" s="121">
        <f t="shared" si="31"/>
        <v>0</v>
      </c>
      <c r="J109" s="114">
        <f t="shared" si="32"/>
        <v>0</v>
      </c>
      <c r="K109" s="114">
        <f t="shared" si="33"/>
        <v>0</v>
      </c>
      <c r="L109" s="206">
        <v>0</v>
      </c>
      <c r="M109" s="206">
        <v>0</v>
      </c>
      <c r="N109" s="206">
        <v>0</v>
      </c>
      <c r="O109" s="206">
        <v>0</v>
      </c>
      <c r="P109" s="206">
        <f>#REF!+#REF!+#REF!+#REF!</f>
        <v>0</v>
      </c>
      <c r="Q109" s="206">
        <v>0</v>
      </c>
      <c r="R109" s="206">
        <v>0</v>
      </c>
      <c r="S109" s="206">
        <v>0</v>
      </c>
      <c r="T109" s="206">
        <f>#REF!+#REF!+#REF!</f>
        <v>0</v>
      </c>
      <c r="U109" s="206">
        <v>0</v>
      </c>
      <c r="V109" s="206">
        <v>0</v>
      </c>
      <c r="W109" s="202">
        <v>0</v>
      </c>
      <c r="X109" s="202">
        <v>0</v>
      </c>
      <c r="Y109" s="203">
        <f>#REF!+#REF!+#REF!+#REF!</f>
        <v>0</v>
      </c>
    </row>
    <row r="110" spans="1:25" s="16" customFormat="1" ht="12.75">
      <c r="A110" s="109" t="s">
        <v>682</v>
      </c>
      <c r="B110" s="110" t="s">
        <v>702</v>
      </c>
      <c r="C110" s="111">
        <v>0</v>
      </c>
      <c r="D110" s="111">
        <v>0</v>
      </c>
      <c r="E110" s="112">
        <f>#REF!+#REF!</f>
        <v>0</v>
      </c>
      <c r="F110" s="111">
        <v>0</v>
      </c>
      <c r="G110" s="104" t="e">
        <f>#REF!/#REF!</f>
        <v>#DIV/0!</v>
      </c>
      <c r="H110" s="113">
        <v>0</v>
      </c>
      <c r="I110" s="121">
        <f t="shared" si="31"/>
        <v>0</v>
      </c>
      <c r="J110" s="114">
        <f t="shared" si="32"/>
        <v>0</v>
      </c>
      <c r="K110" s="114">
        <f t="shared" si="33"/>
        <v>0</v>
      </c>
      <c r="L110" s="206">
        <v>0</v>
      </c>
      <c r="M110" s="206">
        <v>0</v>
      </c>
      <c r="N110" s="206">
        <v>0</v>
      </c>
      <c r="O110" s="206">
        <v>0</v>
      </c>
      <c r="P110" s="206">
        <f>#REF!+#REF!+#REF!+#REF!</f>
        <v>0</v>
      </c>
      <c r="Q110" s="206">
        <v>0</v>
      </c>
      <c r="R110" s="206">
        <v>0</v>
      </c>
      <c r="S110" s="206">
        <v>0</v>
      </c>
      <c r="T110" s="206">
        <f>#REF!+#REF!+#REF!</f>
        <v>0</v>
      </c>
      <c r="U110" s="206">
        <v>0</v>
      </c>
      <c r="V110" s="206">
        <v>0</v>
      </c>
      <c r="W110" s="202">
        <v>0</v>
      </c>
      <c r="X110" s="202">
        <v>0</v>
      </c>
      <c r="Y110" s="203">
        <f>#REF!+#REF!+#REF!+#REF!</f>
        <v>0</v>
      </c>
    </row>
    <row r="111" spans="1:25" s="16" customFormat="1" ht="12.75">
      <c r="A111" s="109" t="s">
        <v>683</v>
      </c>
      <c r="B111" s="110" t="s">
        <v>703</v>
      </c>
      <c r="C111" s="111">
        <v>20000</v>
      </c>
      <c r="D111" s="111">
        <v>0</v>
      </c>
      <c r="E111" s="112">
        <f>#REF!+#REF!</f>
        <v>20000</v>
      </c>
      <c r="F111" s="111">
        <v>0</v>
      </c>
      <c r="G111" s="104">
        <f>#REF!/#REF!</f>
        <v>0</v>
      </c>
      <c r="H111" s="113">
        <v>10000</v>
      </c>
      <c r="I111" s="121">
        <f t="shared" si="31"/>
        <v>4.9625715410516575E-4</v>
      </c>
      <c r="J111" s="114">
        <f t="shared" si="32"/>
        <v>1.1678835526667307E-3</v>
      </c>
      <c r="K111" s="114">
        <f t="shared" si="33"/>
        <v>1.1678835526667307E-3</v>
      </c>
      <c r="L111" s="206">
        <v>0</v>
      </c>
      <c r="M111" s="206">
        <v>0</v>
      </c>
      <c r="N111" s="206">
        <v>0</v>
      </c>
      <c r="O111" s="206">
        <v>0</v>
      </c>
      <c r="P111" s="206">
        <f>#REF!+#REF!+#REF!+#REF!</f>
        <v>0</v>
      </c>
      <c r="Q111" s="206">
        <v>0</v>
      </c>
      <c r="R111" s="206">
        <v>0</v>
      </c>
      <c r="S111" s="206">
        <v>0</v>
      </c>
      <c r="T111" s="206">
        <f>#REF!+#REF!+#REF!</f>
        <v>0</v>
      </c>
      <c r="U111" s="206">
        <v>10000</v>
      </c>
      <c r="V111" s="206">
        <v>0</v>
      </c>
      <c r="W111" s="202">
        <v>0</v>
      </c>
      <c r="X111" s="202">
        <v>0</v>
      </c>
      <c r="Y111" s="203">
        <f>#REF!+#REF!+#REF!+#REF!</f>
        <v>10000</v>
      </c>
    </row>
    <row r="112" spans="1:25" s="16" customFormat="1" ht="12.75">
      <c r="A112" s="109" t="s">
        <v>684</v>
      </c>
      <c r="B112" s="110" t="s">
        <v>704</v>
      </c>
      <c r="C112" s="111">
        <v>0</v>
      </c>
      <c r="D112" s="111">
        <v>0</v>
      </c>
      <c r="E112" s="112">
        <f>#REF!+#REF!</f>
        <v>0</v>
      </c>
      <c r="F112" s="111">
        <v>0</v>
      </c>
      <c r="G112" s="104" t="e">
        <f>#REF!/#REF!</f>
        <v>#DIV/0!</v>
      </c>
      <c r="H112" s="113">
        <v>0</v>
      </c>
      <c r="I112" s="121">
        <f t="shared" si="31"/>
        <v>0</v>
      </c>
      <c r="J112" s="114">
        <f t="shared" si="32"/>
        <v>0</v>
      </c>
      <c r="K112" s="114">
        <f t="shared" si="33"/>
        <v>0</v>
      </c>
      <c r="L112" s="206">
        <v>0</v>
      </c>
      <c r="M112" s="206">
        <v>0</v>
      </c>
      <c r="N112" s="206">
        <v>0</v>
      </c>
      <c r="O112" s="206">
        <v>0</v>
      </c>
      <c r="P112" s="206">
        <f>#REF!+#REF!+#REF!+#REF!</f>
        <v>0</v>
      </c>
      <c r="Q112" s="206">
        <v>0</v>
      </c>
      <c r="R112" s="206">
        <v>0</v>
      </c>
      <c r="S112" s="206">
        <v>0</v>
      </c>
      <c r="T112" s="206">
        <f>#REF!+#REF!+#REF!</f>
        <v>0</v>
      </c>
      <c r="U112" s="206">
        <v>0</v>
      </c>
      <c r="V112" s="206">
        <v>0</v>
      </c>
      <c r="W112" s="202">
        <v>0</v>
      </c>
      <c r="X112" s="202">
        <v>0</v>
      </c>
      <c r="Y112" s="203">
        <f>#REF!+#REF!+#REF!+#REF!</f>
        <v>0</v>
      </c>
    </row>
    <row r="113" spans="1:25" s="16" customFormat="1" ht="12.75">
      <c r="A113" s="109" t="s">
        <v>685</v>
      </c>
      <c r="B113" s="110" t="s">
        <v>358</v>
      </c>
      <c r="C113" s="111">
        <v>10000</v>
      </c>
      <c r="D113" s="111">
        <v>0</v>
      </c>
      <c r="E113" s="112">
        <f>#REF!+#REF!</f>
        <v>10000</v>
      </c>
      <c r="F113" s="111">
        <v>0</v>
      </c>
      <c r="G113" s="104">
        <f>#REF!/#REF!</f>
        <v>0</v>
      </c>
      <c r="H113" s="113">
        <v>10000</v>
      </c>
      <c r="I113" s="121">
        <f t="shared" si="31"/>
        <v>4.9625715410516575E-4</v>
      </c>
      <c r="J113" s="114">
        <f t="shared" si="32"/>
        <v>5.8394177633336536E-4</v>
      </c>
      <c r="K113" s="114">
        <f t="shared" si="33"/>
        <v>5.8394177633336536E-4</v>
      </c>
      <c r="L113" s="206">
        <v>0</v>
      </c>
      <c r="M113" s="206">
        <v>0</v>
      </c>
      <c r="N113" s="206">
        <v>0</v>
      </c>
      <c r="O113" s="206">
        <v>0</v>
      </c>
      <c r="P113" s="206">
        <f>#REF!+#REF!+#REF!+#REF!</f>
        <v>0</v>
      </c>
      <c r="Q113" s="206">
        <v>0</v>
      </c>
      <c r="R113" s="206">
        <v>0</v>
      </c>
      <c r="S113" s="206">
        <v>0</v>
      </c>
      <c r="T113" s="206">
        <f>#REF!+#REF!+#REF!</f>
        <v>0</v>
      </c>
      <c r="U113" s="206">
        <v>0</v>
      </c>
      <c r="V113" s="206">
        <v>0</v>
      </c>
      <c r="W113" s="202">
        <v>0</v>
      </c>
      <c r="X113" s="202">
        <v>10000</v>
      </c>
      <c r="Y113" s="203">
        <f>#REF!+#REF!+#REF!+#REF!</f>
        <v>10000</v>
      </c>
    </row>
    <row r="114" spans="1:25" s="16" customFormat="1" ht="12.75">
      <c r="A114" s="109" t="s">
        <v>686</v>
      </c>
      <c r="B114" s="110" t="s">
        <v>359</v>
      </c>
      <c r="C114" s="111">
        <v>10000</v>
      </c>
      <c r="D114" s="111">
        <v>0</v>
      </c>
      <c r="E114" s="112">
        <f>#REF!+#REF!</f>
        <v>10000</v>
      </c>
      <c r="F114" s="111">
        <v>0</v>
      </c>
      <c r="G114" s="104">
        <f>#REF!/#REF!</f>
        <v>0</v>
      </c>
      <c r="H114" s="113">
        <v>10000</v>
      </c>
      <c r="I114" s="121">
        <f t="shared" si="31"/>
        <v>4.9625715410516575E-4</v>
      </c>
      <c r="J114" s="114">
        <f t="shared" si="32"/>
        <v>5.8394177633336536E-4</v>
      </c>
      <c r="K114" s="114">
        <f t="shared" si="33"/>
        <v>5.8394177633336536E-4</v>
      </c>
      <c r="L114" s="206">
        <v>0</v>
      </c>
      <c r="M114" s="206">
        <v>0</v>
      </c>
      <c r="N114" s="206">
        <v>0</v>
      </c>
      <c r="O114" s="206">
        <v>0</v>
      </c>
      <c r="P114" s="206">
        <f>#REF!+#REF!+#REF!+#REF!</f>
        <v>0</v>
      </c>
      <c r="Q114" s="206">
        <v>0</v>
      </c>
      <c r="R114" s="206">
        <v>0</v>
      </c>
      <c r="S114" s="206">
        <v>0</v>
      </c>
      <c r="T114" s="206">
        <f>#REF!+#REF!+#REF!</f>
        <v>0</v>
      </c>
      <c r="U114" s="206">
        <v>0</v>
      </c>
      <c r="V114" s="206">
        <v>0</v>
      </c>
      <c r="W114" s="202">
        <v>0</v>
      </c>
      <c r="X114" s="202">
        <v>10000</v>
      </c>
      <c r="Y114" s="203">
        <f>#REF!+#REF!+#REF!+#REF!</f>
        <v>10000</v>
      </c>
    </row>
    <row r="115" spans="1:25" s="16" customFormat="1" ht="12.75">
      <c r="A115" s="109" t="s">
        <v>687</v>
      </c>
      <c r="B115" s="110" t="s">
        <v>705</v>
      </c>
      <c r="C115" s="111">
        <v>15000</v>
      </c>
      <c r="D115" s="111">
        <v>0</v>
      </c>
      <c r="E115" s="112">
        <f>#REF!+#REF!</f>
        <v>15000</v>
      </c>
      <c r="F115" s="111">
        <v>0</v>
      </c>
      <c r="G115" s="104">
        <f>#REF!/#REF!</f>
        <v>0</v>
      </c>
      <c r="H115" s="113">
        <v>15000</v>
      </c>
      <c r="I115" s="121">
        <f t="shared" si="31"/>
        <v>7.4438573115774857E-4</v>
      </c>
      <c r="J115" s="114">
        <f t="shared" si="32"/>
        <v>8.7591266450004804E-4</v>
      </c>
      <c r="K115" s="114">
        <f t="shared" si="33"/>
        <v>8.7591266450004804E-4</v>
      </c>
      <c r="L115" s="206">
        <v>0</v>
      </c>
      <c r="M115" s="206">
        <v>0</v>
      </c>
      <c r="N115" s="206">
        <v>0</v>
      </c>
      <c r="O115" s="206">
        <v>0</v>
      </c>
      <c r="P115" s="206">
        <f>#REF!+#REF!+#REF!+#REF!</f>
        <v>0</v>
      </c>
      <c r="Q115" s="206">
        <v>0</v>
      </c>
      <c r="R115" s="206">
        <v>8449.93</v>
      </c>
      <c r="S115" s="206">
        <v>0</v>
      </c>
      <c r="T115" s="206">
        <f>#REF!+#REF!+#REF!</f>
        <v>8449.93</v>
      </c>
      <c r="U115" s="206">
        <v>0</v>
      </c>
      <c r="V115" s="206">
        <v>0</v>
      </c>
      <c r="W115" s="202">
        <v>0</v>
      </c>
      <c r="X115" s="202">
        <v>6550</v>
      </c>
      <c r="Y115" s="203">
        <f>#REF!+#REF!+#REF!+#REF!</f>
        <v>6550</v>
      </c>
    </row>
    <row r="116" spans="1:25" s="16" customFormat="1" ht="12.75">
      <c r="A116" s="109" t="s">
        <v>688</v>
      </c>
      <c r="B116" s="110" t="s">
        <v>706</v>
      </c>
      <c r="C116" s="111">
        <v>0</v>
      </c>
      <c r="D116" s="111">
        <v>0</v>
      </c>
      <c r="E116" s="112">
        <f>#REF!+#REF!</f>
        <v>0</v>
      </c>
      <c r="F116" s="111">
        <v>0</v>
      </c>
      <c r="G116" s="104" t="e">
        <f>#REF!/#REF!</f>
        <v>#DIV/0!</v>
      </c>
      <c r="H116" s="113">
        <v>0</v>
      </c>
      <c r="I116" s="121">
        <f t="shared" si="31"/>
        <v>0</v>
      </c>
      <c r="J116" s="114">
        <f t="shared" si="32"/>
        <v>0</v>
      </c>
      <c r="K116" s="114">
        <f t="shared" si="33"/>
        <v>0</v>
      </c>
      <c r="L116" s="206">
        <v>0</v>
      </c>
      <c r="M116" s="206">
        <v>0</v>
      </c>
      <c r="N116" s="206">
        <v>0</v>
      </c>
      <c r="O116" s="206">
        <v>0</v>
      </c>
      <c r="P116" s="206">
        <f>#REF!+#REF!+#REF!+#REF!</f>
        <v>0</v>
      </c>
      <c r="Q116" s="206">
        <v>0</v>
      </c>
      <c r="R116" s="206">
        <v>0</v>
      </c>
      <c r="S116" s="206">
        <v>0</v>
      </c>
      <c r="T116" s="206">
        <f>#REF!+#REF!+#REF!</f>
        <v>0</v>
      </c>
      <c r="U116" s="206">
        <v>0</v>
      </c>
      <c r="V116" s="206">
        <v>0</v>
      </c>
      <c r="W116" s="202">
        <v>0</v>
      </c>
      <c r="X116" s="202">
        <v>0</v>
      </c>
      <c r="Y116" s="203">
        <f>#REF!+#REF!+#REF!+#REF!</f>
        <v>0</v>
      </c>
    </row>
    <row r="117" spans="1:25" s="16" customFormat="1" ht="12.75">
      <c r="A117" s="109" t="s">
        <v>689</v>
      </c>
      <c r="B117" s="110" t="s">
        <v>707</v>
      </c>
      <c r="C117" s="111">
        <v>4000</v>
      </c>
      <c r="D117" s="111">
        <v>0</v>
      </c>
      <c r="E117" s="112">
        <f>#REF!+#REF!</f>
        <v>4000</v>
      </c>
      <c r="F117" s="111">
        <v>0</v>
      </c>
      <c r="G117" s="104">
        <f>#REF!/#REF!</f>
        <v>0</v>
      </c>
      <c r="H117" s="113">
        <v>4000</v>
      </c>
      <c r="I117" s="121">
        <f t="shared" si="31"/>
        <v>1.9850286164206629E-4</v>
      </c>
      <c r="J117" s="114">
        <f t="shared" si="32"/>
        <v>2.3357671053334615E-4</v>
      </c>
      <c r="K117" s="114">
        <f t="shared" si="33"/>
        <v>2.3357671053334615E-4</v>
      </c>
      <c r="L117" s="206">
        <v>0</v>
      </c>
      <c r="M117" s="206">
        <v>0</v>
      </c>
      <c r="N117" s="206">
        <v>0</v>
      </c>
      <c r="O117" s="206">
        <f>#REF!/91*9</f>
        <v>395.60439560439562</v>
      </c>
      <c r="P117" s="206">
        <f>#REF!+#REF!+#REF!+#REF!</f>
        <v>395.60439560439562</v>
      </c>
      <c r="Q117" s="206">
        <f>#REF!/91*23</f>
        <v>1010.989010989011</v>
      </c>
      <c r="R117" s="206">
        <v>1318.68</v>
      </c>
      <c r="S117" s="206">
        <v>0</v>
      </c>
      <c r="T117" s="206">
        <f>#REF!+#REF!+#REF!</f>
        <v>2329.669010989011</v>
      </c>
      <c r="U117" s="206">
        <v>0</v>
      </c>
      <c r="V117" s="206">
        <f>#REF!/91*5</f>
        <v>219.7802197802198</v>
      </c>
      <c r="W117" s="202">
        <v>1029.75</v>
      </c>
      <c r="X117" s="202">
        <v>25.43</v>
      </c>
      <c r="Y117" s="203">
        <f>#REF!+#REF!+#REF!+#REF!</f>
        <v>1274.9602197802199</v>
      </c>
    </row>
    <row r="118" spans="1:25" s="16" customFormat="1" ht="12.75">
      <c r="A118" s="109" t="s">
        <v>690</v>
      </c>
      <c r="B118" s="110" t="s">
        <v>708</v>
      </c>
      <c r="C118" s="111">
        <v>3000</v>
      </c>
      <c r="D118" s="111">
        <v>0</v>
      </c>
      <c r="E118" s="112">
        <f>#REF!+#REF!</f>
        <v>3000</v>
      </c>
      <c r="F118" s="111">
        <v>0</v>
      </c>
      <c r="G118" s="104">
        <f>#REF!/#REF!</f>
        <v>0</v>
      </c>
      <c r="H118" s="113">
        <v>2000</v>
      </c>
      <c r="I118" s="121">
        <f t="shared" si="31"/>
        <v>9.9251430821033147E-5</v>
      </c>
      <c r="J118" s="114">
        <f t="shared" si="32"/>
        <v>1.7518253290000959E-4</v>
      </c>
      <c r="K118" s="114">
        <f t="shared" si="33"/>
        <v>1.7518253290000959E-4</v>
      </c>
      <c r="L118" s="206">
        <v>2000</v>
      </c>
      <c r="M118" s="206">
        <v>0</v>
      </c>
      <c r="N118" s="206">
        <v>0</v>
      </c>
      <c r="O118" s="206">
        <v>0</v>
      </c>
      <c r="P118" s="206">
        <f>#REF!+#REF!+#REF!+#REF!</f>
        <v>2000</v>
      </c>
      <c r="Q118" s="206">
        <v>0</v>
      </c>
      <c r="R118" s="206">
        <v>0</v>
      </c>
      <c r="S118" s="206">
        <v>0</v>
      </c>
      <c r="T118" s="206">
        <f>#REF!+#REF!+#REF!</f>
        <v>0</v>
      </c>
      <c r="U118" s="206">
        <v>0</v>
      </c>
      <c r="V118" s="206">
        <v>0</v>
      </c>
      <c r="W118" s="202">
        <v>0</v>
      </c>
      <c r="X118" s="202">
        <v>0</v>
      </c>
      <c r="Y118" s="203">
        <f>#REF!+#REF!+#REF!+#REF!</f>
        <v>0</v>
      </c>
    </row>
    <row r="119" spans="1:25" s="16" customFormat="1" ht="12.75">
      <c r="A119" s="109" t="s">
        <v>732</v>
      </c>
      <c r="B119" s="110" t="s">
        <v>953</v>
      </c>
      <c r="C119" s="111">
        <v>2000</v>
      </c>
      <c r="D119" s="111">
        <v>0</v>
      </c>
      <c r="E119" s="112">
        <f>#REF!+#REF!</f>
        <v>2000</v>
      </c>
      <c r="F119" s="111">
        <v>0</v>
      </c>
      <c r="G119" s="104">
        <f>#REF!/#REF!</f>
        <v>0</v>
      </c>
      <c r="H119" s="113">
        <v>2000</v>
      </c>
      <c r="I119" s="121">
        <f t="shared" si="31"/>
        <v>9.9251430821033147E-5</v>
      </c>
      <c r="J119" s="114">
        <f t="shared" si="32"/>
        <v>1.1678835526667308E-4</v>
      </c>
      <c r="K119" s="114">
        <f t="shared" si="33"/>
        <v>1.1678835526667308E-4</v>
      </c>
      <c r="L119" s="206">
        <v>0</v>
      </c>
      <c r="M119" s="206">
        <v>0</v>
      </c>
      <c r="N119" s="206">
        <v>0</v>
      </c>
      <c r="O119" s="206">
        <v>0</v>
      </c>
      <c r="P119" s="206">
        <f>#REF!+#REF!+#REF!+#REF!</f>
        <v>0</v>
      </c>
      <c r="Q119" s="206">
        <v>0</v>
      </c>
      <c r="R119" s="206">
        <v>0</v>
      </c>
      <c r="S119" s="206">
        <v>0</v>
      </c>
      <c r="T119" s="206">
        <f>#REF!+#REF!+#REF!</f>
        <v>0</v>
      </c>
      <c r="U119" s="206">
        <v>0</v>
      </c>
      <c r="V119" s="206">
        <v>0</v>
      </c>
      <c r="W119" s="202">
        <v>0</v>
      </c>
      <c r="X119" s="202">
        <v>2000</v>
      </c>
      <c r="Y119" s="203">
        <f>#REF!+#REF!+#REF!+#REF!</f>
        <v>2000</v>
      </c>
    </row>
    <row r="120" spans="1:25" s="16" customFormat="1" ht="12.75">
      <c r="A120" s="109" t="s">
        <v>952</v>
      </c>
      <c r="B120" s="123" t="s">
        <v>954</v>
      </c>
      <c r="C120" s="120">
        <v>0</v>
      </c>
      <c r="D120" s="120">
        <v>0</v>
      </c>
      <c r="E120" s="120">
        <v>0</v>
      </c>
      <c r="F120" s="111">
        <v>0</v>
      </c>
      <c r="G120" s="124"/>
      <c r="H120" s="125">
        <v>400000</v>
      </c>
      <c r="I120" s="114">
        <f>+H120/$H$6</f>
        <v>1.9850286164206629E-2</v>
      </c>
      <c r="J120" s="114">
        <v>0</v>
      </c>
      <c r="K120" s="122">
        <v>0</v>
      </c>
      <c r="L120" s="206">
        <v>0</v>
      </c>
      <c r="M120" s="206">
        <v>0</v>
      </c>
      <c r="N120" s="206">
        <v>0</v>
      </c>
      <c r="O120" s="206">
        <v>0</v>
      </c>
      <c r="P120" s="206">
        <v>0</v>
      </c>
      <c r="Q120" s="206">
        <v>0</v>
      </c>
      <c r="R120" s="206">
        <v>0</v>
      </c>
      <c r="S120" s="207">
        <v>400000</v>
      </c>
      <c r="T120" s="206">
        <f>#REF!+#REF!+#REF!</f>
        <v>400000</v>
      </c>
      <c r="U120" s="206">
        <v>0</v>
      </c>
      <c r="V120" s="206">
        <v>0</v>
      </c>
      <c r="W120" s="202">
        <v>0</v>
      </c>
      <c r="X120" s="202">
        <v>0</v>
      </c>
      <c r="Y120" s="203">
        <f>#REF!+#REF!+#REF!+#REF!</f>
        <v>0</v>
      </c>
    </row>
    <row r="121" spans="1:25" s="23" customFormat="1" ht="12.75">
      <c r="A121" s="100" t="s">
        <v>167</v>
      </c>
      <c r="B121" s="92" t="s">
        <v>168</v>
      </c>
      <c r="C121" s="107">
        <f>SUM(C122:C124)</f>
        <v>510000</v>
      </c>
      <c r="D121" s="107">
        <f>SUM(D122:D124)</f>
        <v>0</v>
      </c>
      <c r="E121" s="103">
        <f>#REF!+#REF!</f>
        <v>510000</v>
      </c>
      <c r="F121" s="107">
        <f>SUM(F122:F124)</f>
        <v>466636.96</v>
      </c>
      <c r="G121" s="104">
        <f>#REF!/#REF!</f>
        <v>0.91497443137254908</v>
      </c>
      <c r="H121" s="108">
        <f>SUM(H122:H124)</f>
        <v>900000</v>
      </c>
      <c r="I121" s="106">
        <f t="shared" si="31"/>
        <v>4.4663143869464912E-2</v>
      </c>
      <c r="J121" s="106">
        <f t="shared" si="32"/>
        <v>2.9781030593001634E-2</v>
      </c>
      <c r="K121" s="106">
        <f t="shared" si="33"/>
        <v>2.9781030593001634E-2</v>
      </c>
      <c r="L121" s="108">
        <f t="shared" ref="L121:Y121" si="37">SUM(L122:L124)</f>
        <v>6000</v>
      </c>
      <c r="M121" s="108">
        <f t="shared" si="37"/>
        <v>3000</v>
      </c>
      <c r="N121" s="108">
        <f t="shared" si="37"/>
        <v>3000</v>
      </c>
      <c r="O121" s="108">
        <f t="shared" si="37"/>
        <v>15000</v>
      </c>
      <c r="P121" s="108">
        <f t="shared" si="37"/>
        <v>27000</v>
      </c>
      <c r="Q121" s="108">
        <f t="shared" si="37"/>
        <v>227472.52747252749</v>
      </c>
      <c r="R121" s="108">
        <f t="shared" si="37"/>
        <v>510956.24</v>
      </c>
      <c r="S121" s="108">
        <f t="shared" si="37"/>
        <v>89010.989010989011</v>
      </c>
      <c r="T121" s="108">
        <f t="shared" si="37"/>
        <v>827439.75648351654</v>
      </c>
      <c r="U121" s="108">
        <f t="shared" si="37"/>
        <v>0</v>
      </c>
      <c r="V121" s="108">
        <f t="shared" si="37"/>
        <v>0</v>
      </c>
      <c r="W121" s="108">
        <f t="shared" si="37"/>
        <v>39560.439560439569</v>
      </c>
      <c r="X121" s="108">
        <f t="shared" si="37"/>
        <v>6000</v>
      </c>
      <c r="Y121" s="108">
        <f t="shared" si="37"/>
        <v>45560.439560439569</v>
      </c>
    </row>
    <row r="122" spans="1:25" s="16" customFormat="1" ht="12.75">
      <c r="A122" s="109" t="s">
        <v>169</v>
      </c>
      <c r="B122" s="110" t="s">
        <v>360</v>
      </c>
      <c r="C122" s="111">
        <v>234000</v>
      </c>
      <c r="D122" s="111">
        <v>0</v>
      </c>
      <c r="E122" s="112">
        <f>#REF!+#REF!</f>
        <v>234000</v>
      </c>
      <c r="F122" s="111">
        <v>217095.67999999999</v>
      </c>
      <c r="G122" s="104">
        <f>#REF!/#REF!</f>
        <v>0.92775931623931618</v>
      </c>
      <c r="H122" s="113">
        <v>400000</v>
      </c>
      <c r="I122" s="114">
        <f t="shared" si="31"/>
        <v>1.9850286164206629E-2</v>
      </c>
      <c r="J122" s="114">
        <f t="shared" si="32"/>
        <v>1.3664237566200749E-2</v>
      </c>
      <c r="K122" s="114">
        <f t="shared" si="33"/>
        <v>1.3664237566200749E-2</v>
      </c>
      <c r="L122" s="206">
        <v>2000</v>
      </c>
      <c r="M122" s="206">
        <v>1000</v>
      </c>
      <c r="N122" s="206">
        <v>1000</v>
      </c>
      <c r="O122" s="206">
        <v>5000</v>
      </c>
      <c r="P122" s="206">
        <f>#REF!+#REF!+#REF!+#REF!</f>
        <v>9000</v>
      </c>
      <c r="Q122" s="206">
        <f>#REF!/91*23</f>
        <v>101098.9010989011</v>
      </c>
      <c r="R122" s="206">
        <v>230758.24</v>
      </c>
      <c r="S122" s="206">
        <f>#REF!/91*9</f>
        <v>39560.439560439561</v>
      </c>
      <c r="T122" s="206">
        <f>#REF!+#REF!+#REF!</f>
        <v>371417.58065934066</v>
      </c>
      <c r="U122" s="206">
        <v>0</v>
      </c>
      <c r="V122" s="206">
        <v>0</v>
      </c>
      <c r="W122" s="202">
        <f>#REF!/91*4</f>
        <v>17582.417582417584</v>
      </c>
      <c r="X122" s="202">
        <v>2000</v>
      </c>
      <c r="Y122" s="203">
        <f>#REF!+#REF!+#REF!+#REF!</f>
        <v>19582.417582417584</v>
      </c>
    </row>
    <row r="123" spans="1:25" s="16" customFormat="1" ht="12.75">
      <c r="A123" s="109" t="s">
        <v>170</v>
      </c>
      <c r="B123" s="110" t="s">
        <v>361</v>
      </c>
      <c r="C123" s="111">
        <v>144000</v>
      </c>
      <c r="D123" s="111">
        <v>0</v>
      </c>
      <c r="E123" s="112">
        <f>#REF!+#REF!</f>
        <v>144000</v>
      </c>
      <c r="F123" s="111">
        <v>128254.72</v>
      </c>
      <c r="G123" s="104">
        <f>#REF!/#REF!</f>
        <v>0.89065777777777777</v>
      </c>
      <c r="H123" s="113">
        <v>300000</v>
      </c>
      <c r="I123" s="114">
        <f t="shared" si="31"/>
        <v>1.4887714623154972E-2</v>
      </c>
      <c r="J123" s="114">
        <f t="shared" si="32"/>
        <v>8.4087615792004609E-3</v>
      </c>
      <c r="K123" s="114">
        <f t="shared" si="33"/>
        <v>8.4087615792004609E-3</v>
      </c>
      <c r="L123" s="206">
        <v>2000</v>
      </c>
      <c r="M123" s="206">
        <v>1000</v>
      </c>
      <c r="N123" s="206">
        <v>1000</v>
      </c>
      <c r="O123" s="206">
        <v>5000</v>
      </c>
      <c r="P123" s="206">
        <f>#REF!+#REF!+#REF!+#REF!</f>
        <v>9000</v>
      </c>
      <c r="Q123" s="206">
        <f>#REF!/91*23</f>
        <v>75824.175824175836</v>
      </c>
      <c r="R123" s="206">
        <v>170319</v>
      </c>
      <c r="S123" s="206">
        <f>#REF!/91*9</f>
        <v>29670.329670329673</v>
      </c>
      <c r="T123" s="206">
        <f>#REF!+#REF!+#REF!</f>
        <v>275813.50549450552</v>
      </c>
      <c r="U123" s="206">
        <v>0</v>
      </c>
      <c r="V123" s="206">
        <v>0</v>
      </c>
      <c r="W123" s="202">
        <f>#REF!/91*4</f>
        <v>13186.813186813188</v>
      </c>
      <c r="X123" s="202">
        <v>2000</v>
      </c>
      <c r="Y123" s="203">
        <f>#REF!+#REF!+#REF!+#REF!</f>
        <v>15186.813186813188</v>
      </c>
    </row>
    <row r="124" spans="1:25" s="16" customFormat="1" ht="12.75">
      <c r="A124" s="109" t="s">
        <v>171</v>
      </c>
      <c r="B124" s="110" t="s">
        <v>362</v>
      </c>
      <c r="C124" s="111">
        <v>132000</v>
      </c>
      <c r="D124" s="111">
        <v>0</v>
      </c>
      <c r="E124" s="112">
        <f>#REF!+#REF!</f>
        <v>132000</v>
      </c>
      <c r="F124" s="111">
        <v>121286.56</v>
      </c>
      <c r="G124" s="104">
        <f>#REF!/#REF!</f>
        <v>0.91883757575757574</v>
      </c>
      <c r="H124" s="113">
        <v>200000</v>
      </c>
      <c r="I124" s="114">
        <f t="shared" si="31"/>
        <v>9.9251430821033146E-3</v>
      </c>
      <c r="J124" s="114">
        <f t="shared" si="32"/>
        <v>7.7080314476004226E-3</v>
      </c>
      <c r="K124" s="114">
        <f t="shared" si="33"/>
        <v>7.7080314476004226E-3</v>
      </c>
      <c r="L124" s="206">
        <v>2000</v>
      </c>
      <c r="M124" s="206">
        <v>1000</v>
      </c>
      <c r="N124" s="206">
        <v>1000</v>
      </c>
      <c r="O124" s="206">
        <v>5000</v>
      </c>
      <c r="P124" s="206">
        <f>#REF!+#REF!+#REF!+#REF!</f>
        <v>9000</v>
      </c>
      <c r="Q124" s="206">
        <f>#REF!/91*23</f>
        <v>50549.45054945055</v>
      </c>
      <c r="R124" s="206">
        <v>109879</v>
      </c>
      <c r="S124" s="206">
        <f>#REF!/91*9</f>
        <v>19780.219780219781</v>
      </c>
      <c r="T124" s="206">
        <f>#REF!+#REF!+#REF!</f>
        <v>180208.67032967033</v>
      </c>
      <c r="U124" s="206">
        <v>0</v>
      </c>
      <c r="V124" s="206">
        <v>0</v>
      </c>
      <c r="W124" s="202">
        <f>#REF!/91*4</f>
        <v>8791.2087912087918</v>
      </c>
      <c r="X124" s="202">
        <v>2000</v>
      </c>
      <c r="Y124" s="203">
        <f>#REF!+#REF!+#REF!+#REF!</f>
        <v>10791.208791208792</v>
      </c>
    </row>
    <row r="125" spans="1:25" s="23" customFormat="1" ht="12.75">
      <c r="A125" s="100" t="s">
        <v>172</v>
      </c>
      <c r="B125" s="92" t="s">
        <v>709</v>
      </c>
      <c r="C125" s="107">
        <f>SUM(C126:C128)</f>
        <v>295000</v>
      </c>
      <c r="D125" s="107">
        <f>SUM(D126:D128)</f>
        <v>0</v>
      </c>
      <c r="E125" s="103">
        <f>#REF!+#REF!</f>
        <v>295000</v>
      </c>
      <c r="F125" s="107">
        <f>SUM(F126:F128)</f>
        <v>193695.93</v>
      </c>
      <c r="G125" s="104">
        <f>#REF!/#REF!</f>
        <v>0.65659637288135586</v>
      </c>
      <c r="H125" s="108">
        <f>SUM(H126:H128)</f>
        <v>350000</v>
      </c>
      <c r="I125" s="106">
        <f t="shared" si="31"/>
        <v>1.7369000393680799E-2</v>
      </c>
      <c r="J125" s="106">
        <f t="shared" si="32"/>
        <v>1.7226282401834277E-2</v>
      </c>
      <c r="K125" s="106">
        <f t="shared" si="33"/>
        <v>1.7226282401834277E-2</v>
      </c>
      <c r="L125" s="205">
        <f>SUM(L126:L128)</f>
        <v>3846.1538461538466</v>
      </c>
      <c r="M125" s="205">
        <f>SUM(M126:M128)</f>
        <v>15384.615384615387</v>
      </c>
      <c r="N125" s="205">
        <f t="shared" ref="N125:W125" si="38">SUM(N126:N128)</f>
        <v>15384.615384615387</v>
      </c>
      <c r="O125" s="205">
        <f t="shared" si="38"/>
        <v>34615.384615384617</v>
      </c>
      <c r="P125" s="205">
        <f>#REF!+#REF!+#REF!+#REF!</f>
        <v>69230.769230769249</v>
      </c>
      <c r="Q125" s="205">
        <f t="shared" si="38"/>
        <v>88461.538461538468</v>
      </c>
      <c r="R125" s="205">
        <f t="shared" si="38"/>
        <v>115384.62000000001</v>
      </c>
      <c r="S125" s="205">
        <f t="shared" si="38"/>
        <v>0</v>
      </c>
      <c r="T125" s="205">
        <f>#REF!+#REF!+#REF!</f>
        <v>203846.15846153849</v>
      </c>
      <c r="U125" s="205">
        <f t="shared" si="38"/>
        <v>0</v>
      </c>
      <c r="V125" s="205">
        <f t="shared" si="38"/>
        <v>0</v>
      </c>
      <c r="W125" s="201">
        <f t="shared" si="38"/>
        <v>15384.615384615387</v>
      </c>
      <c r="X125" s="201">
        <f t="shared" ref="X125:Y125" si="39">SUM(X126:X128)</f>
        <v>61538</v>
      </c>
      <c r="Y125" s="201">
        <f t="shared" si="39"/>
        <v>76922.61538461539</v>
      </c>
    </row>
    <row r="126" spans="1:25" s="16" customFormat="1" ht="12.75">
      <c r="A126" s="109" t="s">
        <v>173</v>
      </c>
      <c r="B126" s="110" t="s">
        <v>710</v>
      </c>
      <c r="C126" s="111">
        <v>85000</v>
      </c>
      <c r="D126" s="111">
        <v>0</v>
      </c>
      <c r="E126" s="112">
        <f>#REF!+#REF!</f>
        <v>85000</v>
      </c>
      <c r="F126" s="111">
        <v>20704.29</v>
      </c>
      <c r="G126" s="104">
        <f>#REF!/#REF!</f>
        <v>0.24357988235294117</v>
      </c>
      <c r="H126" s="113">
        <v>50000</v>
      </c>
      <c r="I126" s="114">
        <f t="shared" si="31"/>
        <v>2.4812857705258286E-3</v>
      </c>
      <c r="J126" s="114">
        <f t="shared" si="32"/>
        <v>4.9635050988336054E-3</v>
      </c>
      <c r="K126" s="114">
        <f t="shared" si="33"/>
        <v>4.9635050988336054E-3</v>
      </c>
      <c r="L126" s="206">
        <f>#REF!/91*1</f>
        <v>549.45054945054949</v>
      </c>
      <c r="M126" s="206">
        <f>#REF!/91*4</f>
        <v>2197.802197802198</v>
      </c>
      <c r="N126" s="206">
        <f>#REF!/91*4</f>
        <v>2197.802197802198</v>
      </c>
      <c r="O126" s="206">
        <f>#REF!/91*9</f>
        <v>4945.0549450549452</v>
      </c>
      <c r="P126" s="206">
        <f>#REF!+#REF!+#REF!+#REF!</f>
        <v>9890.1098901098903</v>
      </c>
      <c r="Q126" s="206">
        <f>#REF!/91*23</f>
        <v>12637.362637362638</v>
      </c>
      <c r="R126" s="206">
        <v>16483.52</v>
      </c>
      <c r="S126" s="206">
        <v>0</v>
      </c>
      <c r="T126" s="206">
        <f>#REF!+#REF!+#REF!</f>
        <v>29120.882637362636</v>
      </c>
      <c r="U126" s="206">
        <v>0</v>
      </c>
      <c r="V126" s="206">
        <v>0</v>
      </c>
      <c r="W126" s="202">
        <f>#REF!/91*4</f>
        <v>2197.802197802198</v>
      </c>
      <c r="X126" s="202">
        <v>8790.86</v>
      </c>
      <c r="Y126" s="203">
        <f>#REF!+#REF!+#REF!+#REF!</f>
        <v>10988.662197802198</v>
      </c>
    </row>
    <row r="127" spans="1:25" s="16" customFormat="1" ht="12.75">
      <c r="A127" s="109" t="s">
        <v>174</v>
      </c>
      <c r="B127" s="110" t="s">
        <v>711</v>
      </c>
      <c r="C127" s="111">
        <v>75000</v>
      </c>
      <c r="D127" s="111">
        <v>0</v>
      </c>
      <c r="E127" s="112">
        <f>#REF!+#REF!</f>
        <v>75000</v>
      </c>
      <c r="F127" s="111">
        <v>57525.48</v>
      </c>
      <c r="G127" s="104">
        <f>#REF!/#REF!</f>
        <v>0.76700640000000009</v>
      </c>
      <c r="H127" s="113">
        <v>100000</v>
      </c>
      <c r="I127" s="114">
        <f t="shared" si="31"/>
        <v>4.9625715410516573E-3</v>
      </c>
      <c r="J127" s="114">
        <f t="shared" si="32"/>
        <v>4.3795633225002404E-3</v>
      </c>
      <c r="K127" s="114">
        <f t="shared" si="33"/>
        <v>4.3795633225002404E-3</v>
      </c>
      <c r="L127" s="206">
        <f>#REF!/91*1</f>
        <v>1098.901098901099</v>
      </c>
      <c r="M127" s="206">
        <f>#REF!/91*4</f>
        <v>4395.6043956043959</v>
      </c>
      <c r="N127" s="206">
        <f>#REF!/91*4</f>
        <v>4395.6043956043959</v>
      </c>
      <c r="O127" s="206">
        <f>#REF!/91*9</f>
        <v>9890.1098901098903</v>
      </c>
      <c r="P127" s="206">
        <f>#REF!+#REF!+#REF!+#REF!</f>
        <v>19780.219780219781</v>
      </c>
      <c r="Q127" s="206">
        <f>#REF!/91*23</f>
        <v>25274.725274725275</v>
      </c>
      <c r="R127" s="206">
        <v>32967.03</v>
      </c>
      <c r="S127" s="206">
        <v>0</v>
      </c>
      <c r="T127" s="206">
        <f>#REF!+#REF!+#REF!</f>
        <v>58241.755274725278</v>
      </c>
      <c r="U127" s="206">
        <v>0</v>
      </c>
      <c r="V127" s="206">
        <v>0</v>
      </c>
      <c r="W127" s="202">
        <f>#REF!/91*4</f>
        <v>4395.6043956043959</v>
      </c>
      <c r="X127" s="202">
        <v>17582.71</v>
      </c>
      <c r="Y127" s="203">
        <f>#REF!+#REF!+#REF!+#REF!</f>
        <v>21978.314395604393</v>
      </c>
    </row>
    <row r="128" spans="1:25" s="16" customFormat="1" ht="12.75">
      <c r="A128" s="109" t="s">
        <v>175</v>
      </c>
      <c r="B128" s="110" t="s">
        <v>712</v>
      </c>
      <c r="C128" s="111">
        <v>135000</v>
      </c>
      <c r="D128" s="111">
        <v>0</v>
      </c>
      <c r="E128" s="112">
        <f>#REF!+#REF!</f>
        <v>135000</v>
      </c>
      <c r="F128" s="111">
        <v>115466.16</v>
      </c>
      <c r="G128" s="104">
        <f>#REF!/#REF!</f>
        <v>0.85530488888888889</v>
      </c>
      <c r="H128" s="113">
        <v>200000</v>
      </c>
      <c r="I128" s="114">
        <f t="shared" si="31"/>
        <v>9.9251430821033146E-3</v>
      </c>
      <c r="J128" s="114">
        <f t="shared" si="32"/>
        <v>7.8832139805004326E-3</v>
      </c>
      <c r="K128" s="114">
        <f t="shared" si="33"/>
        <v>7.8832139805004326E-3</v>
      </c>
      <c r="L128" s="206">
        <f>#REF!/91*1</f>
        <v>2197.802197802198</v>
      </c>
      <c r="M128" s="206">
        <f>#REF!/91*4</f>
        <v>8791.2087912087918</v>
      </c>
      <c r="N128" s="206">
        <f>#REF!/91*4</f>
        <v>8791.2087912087918</v>
      </c>
      <c r="O128" s="206">
        <f>#REF!/91*9</f>
        <v>19780.219780219781</v>
      </c>
      <c r="P128" s="206">
        <f>#REF!+#REF!+#REF!+#REF!</f>
        <v>39560.439560439561</v>
      </c>
      <c r="Q128" s="206">
        <f>#REF!/91*23</f>
        <v>50549.45054945055</v>
      </c>
      <c r="R128" s="206">
        <v>65934.070000000007</v>
      </c>
      <c r="S128" s="206">
        <v>0</v>
      </c>
      <c r="T128" s="206">
        <f>#REF!+#REF!+#REF!</f>
        <v>116483.52054945056</v>
      </c>
      <c r="U128" s="206">
        <v>0</v>
      </c>
      <c r="V128" s="206">
        <v>0</v>
      </c>
      <c r="W128" s="202">
        <f>#REF!/91*4</f>
        <v>8791.2087912087918</v>
      </c>
      <c r="X128" s="202">
        <v>35164.43</v>
      </c>
      <c r="Y128" s="203">
        <f>#REF!+#REF!+#REF!+#REF!</f>
        <v>43955.638791208796</v>
      </c>
    </row>
    <row r="129" spans="1:25" s="16" customFormat="1" ht="12.75">
      <c r="A129" s="100" t="s">
        <v>176</v>
      </c>
      <c r="B129" s="92" t="s">
        <v>716</v>
      </c>
      <c r="C129" s="107">
        <f>SUM(C130:C132)</f>
        <v>0</v>
      </c>
      <c r="D129" s="107">
        <f>SUM(D130:D132)</f>
        <v>0</v>
      </c>
      <c r="E129" s="112">
        <f>#REF!+#REF!</f>
        <v>0</v>
      </c>
      <c r="F129" s="107">
        <f>SUM(F130:F132)</f>
        <v>0</v>
      </c>
      <c r="G129" s="104" t="e">
        <f>#REF!/#REF!</f>
        <v>#DIV/0!</v>
      </c>
      <c r="H129" s="108">
        <f>SUM(H130:H132)</f>
        <v>0</v>
      </c>
      <c r="I129" s="106">
        <f t="shared" si="31"/>
        <v>0</v>
      </c>
      <c r="J129" s="106">
        <f t="shared" si="32"/>
        <v>0</v>
      </c>
      <c r="K129" s="106">
        <f t="shared" si="33"/>
        <v>0</v>
      </c>
      <c r="L129" s="205">
        <f>SUM(L130:L132)</f>
        <v>0</v>
      </c>
      <c r="M129" s="205">
        <f>SUM(M130:M132)</f>
        <v>0</v>
      </c>
      <c r="N129" s="205">
        <f>SUM(N130:N132)</f>
        <v>0</v>
      </c>
      <c r="O129" s="205">
        <f t="shared" ref="O129:W129" si="40">SUM(O130:O132)</f>
        <v>0</v>
      </c>
      <c r="P129" s="205">
        <f>#REF!+#REF!+#REF!+#REF!</f>
        <v>0</v>
      </c>
      <c r="Q129" s="205">
        <f t="shared" si="40"/>
        <v>0</v>
      </c>
      <c r="R129" s="205">
        <f t="shared" si="40"/>
        <v>0</v>
      </c>
      <c r="S129" s="205">
        <f t="shared" si="40"/>
        <v>0</v>
      </c>
      <c r="T129" s="205">
        <v>0</v>
      </c>
      <c r="U129" s="205">
        <f t="shared" si="40"/>
        <v>0</v>
      </c>
      <c r="V129" s="205">
        <f t="shared" si="40"/>
        <v>0</v>
      </c>
      <c r="W129" s="201">
        <f t="shared" si="40"/>
        <v>0</v>
      </c>
      <c r="X129" s="201">
        <f t="shared" ref="X129" si="41">SUM(X130:X132)</f>
        <v>0</v>
      </c>
      <c r="Y129" s="203">
        <f>#REF!+#REF!+#REF!+#REF!</f>
        <v>0</v>
      </c>
    </row>
    <row r="130" spans="1:25" s="16" customFormat="1" ht="12.75">
      <c r="A130" s="109" t="s">
        <v>713</v>
      </c>
      <c r="B130" s="110" t="s">
        <v>717</v>
      </c>
      <c r="C130" s="111">
        <v>0</v>
      </c>
      <c r="D130" s="111">
        <v>0</v>
      </c>
      <c r="E130" s="112">
        <f>#REF!+#REF!</f>
        <v>0</v>
      </c>
      <c r="F130" s="111">
        <v>0</v>
      </c>
      <c r="G130" s="104" t="e">
        <f>#REF!/#REF!</f>
        <v>#DIV/0!</v>
      </c>
      <c r="H130" s="113">
        <v>0</v>
      </c>
      <c r="I130" s="114">
        <f t="shared" si="31"/>
        <v>0</v>
      </c>
      <c r="J130" s="114">
        <f t="shared" si="32"/>
        <v>0</v>
      </c>
      <c r="K130" s="114">
        <f t="shared" si="33"/>
        <v>0</v>
      </c>
      <c r="L130" s="206">
        <v>0</v>
      </c>
      <c r="M130" s="206">
        <v>0</v>
      </c>
      <c r="N130" s="206">
        <v>0</v>
      </c>
      <c r="O130" s="206">
        <v>0</v>
      </c>
      <c r="P130" s="206">
        <v>0</v>
      </c>
      <c r="Q130" s="206">
        <v>0</v>
      </c>
      <c r="R130" s="206">
        <v>0</v>
      </c>
      <c r="S130" s="206">
        <v>0</v>
      </c>
      <c r="T130" s="206">
        <v>0</v>
      </c>
      <c r="U130" s="206">
        <v>0</v>
      </c>
      <c r="V130" s="206">
        <v>0</v>
      </c>
      <c r="W130" s="202">
        <v>0</v>
      </c>
      <c r="X130" s="202">
        <v>0</v>
      </c>
      <c r="Y130" s="203">
        <f>#REF!+#REF!+#REF!+#REF!</f>
        <v>0</v>
      </c>
    </row>
    <row r="131" spans="1:25" s="16" customFormat="1" ht="12.75">
      <c r="A131" s="109" t="s">
        <v>714</v>
      </c>
      <c r="B131" s="110" t="s">
        <v>718</v>
      </c>
      <c r="C131" s="111">
        <v>0</v>
      </c>
      <c r="D131" s="111">
        <v>0</v>
      </c>
      <c r="E131" s="112">
        <f>#REF!+#REF!</f>
        <v>0</v>
      </c>
      <c r="F131" s="111">
        <v>0</v>
      </c>
      <c r="G131" s="104" t="e">
        <f>#REF!/#REF!</f>
        <v>#DIV/0!</v>
      </c>
      <c r="H131" s="113">
        <v>0</v>
      </c>
      <c r="I131" s="114">
        <f t="shared" si="31"/>
        <v>0</v>
      </c>
      <c r="J131" s="114">
        <f t="shared" si="32"/>
        <v>0</v>
      </c>
      <c r="K131" s="114">
        <f t="shared" si="33"/>
        <v>0</v>
      </c>
      <c r="L131" s="206">
        <v>0</v>
      </c>
      <c r="M131" s="206">
        <v>0</v>
      </c>
      <c r="N131" s="206">
        <v>0</v>
      </c>
      <c r="O131" s="206">
        <v>0</v>
      </c>
      <c r="P131" s="206">
        <v>0</v>
      </c>
      <c r="Q131" s="206">
        <v>0</v>
      </c>
      <c r="R131" s="206">
        <v>0</v>
      </c>
      <c r="S131" s="206">
        <v>0</v>
      </c>
      <c r="T131" s="206">
        <v>0</v>
      </c>
      <c r="U131" s="206">
        <v>0</v>
      </c>
      <c r="V131" s="206">
        <v>0</v>
      </c>
      <c r="W131" s="202">
        <v>0</v>
      </c>
      <c r="X131" s="202">
        <v>0</v>
      </c>
      <c r="Y131" s="203">
        <f>#REF!+#REF!+#REF!+#REF!</f>
        <v>0</v>
      </c>
    </row>
    <row r="132" spans="1:25" s="16" customFormat="1" ht="12.75">
      <c r="A132" s="109" t="s">
        <v>715</v>
      </c>
      <c r="B132" s="110" t="s">
        <v>719</v>
      </c>
      <c r="C132" s="111">
        <v>0</v>
      </c>
      <c r="D132" s="111">
        <v>0</v>
      </c>
      <c r="E132" s="112">
        <f>#REF!+#REF!</f>
        <v>0</v>
      </c>
      <c r="F132" s="111">
        <v>0</v>
      </c>
      <c r="G132" s="104" t="e">
        <f>#REF!/#REF!</f>
        <v>#DIV/0!</v>
      </c>
      <c r="H132" s="113">
        <v>0</v>
      </c>
      <c r="I132" s="114">
        <f t="shared" si="31"/>
        <v>0</v>
      </c>
      <c r="J132" s="114">
        <f t="shared" si="32"/>
        <v>0</v>
      </c>
      <c r="K132" s="114">
        <f t="shared" si="33"/>
        <v>0</v>
      </c>
      <c r="L132" s="206">
        <v>0</v>
      </c>
      <c r="M132" s="206">
        <v>0</v>
      </c>
      <c r="N132" s="206">
        <v>0</v>
      </c>
      <c r="O132" s="206">
        <v>0</v>
      </c>
      <c r="P132" s="206">
        <v>0</v>
      </c>
      <c r="Q132" s="206">
        <v>0</v>
      </c>
      <c r="R132" s="206">
        <v>0</v>
      </c>
      <c r="S132" s="206">
        <v>0</v>
      </c>
      <c r="T132" s="206">
        <v>0</v>
      </c>
      <c r="U132" s="206">
        <v>0</v>
      </c>
      <c r="V132" s="206">
        <v>0</v>
      </c>
      <c r="W132" s="202">
        <v>0</v>
      </c>
      <c r="X132" s="202">
        <v>0</v>
      </c>
      <c r="Y132" s="203">
        <f>#REF!+#REF!+#REF!+#REF!</f>
        <v>0</v>
      </c>
    </row>
    <row r="133" spans="1:25" s="23" customFormat="1" ht="12.75">
      <c r="A133" s="100" t="s">
        <v>177</v>
      </c>
      <c r="B133" s="92" t="s">
        <v>724</v>
      </c>
      <c r="C133" s="107">
        <f>SUM(C134:C140)</f>
        <v>8000</v>
      </c>
      <c r="D133" s="107">
        <f>SUM(D134:D140)</f>
        <v>0</v>
      </c>
      <c r="E133" s="103">
        <f>#REF!+#REF!</f>
        <v>8000</v>
      </c>
      <c r="F133" s="107">
        <f>SUM(F134:F140)</f>
        <v>0</v>
      </c>
      <c r="G133" s="104">
        <f>#REF!/#REF!</f>
        <v>0</v>
      </c>
      <c r="H133" s="108">
        <f>SUM(H134:H140)</f>
        <v>8000</v>
      </c>
      <c r="I133" s="106">
        <f t="shared" si="31"/>
        <v>3.9700572328413259E-4</v>
      </c>
      <c r="J133" s="106">
        <f t="shared" si="32"/>
        <v>4.671534210666923E-4</v>
      </c>
      <c r="K133" s="106">
        <f t="shared" si="33"/>
        <v>4.671534210666923E-4</v>
      </c>
      <c r="L133" s="205">
        <f t="shared" ref="L133:W133" si="42">SUM(L134:L140)</f>
        <v>8000</v>
      </c>
      <c r="M133" s="205">
        <f>SUM(M134:M140)</f>
        <v>0</v>
      </c>
      <c r="N133" s="205">
        <f>SUM(N134:N140)</f>
        <v>0</v>
      </c>
      <c r="O133" s="205">
        <f t="shared" si="42"/>
        <v>0</v>
      </c>
      <c r="P133" s="205">
        <f>#REF!+#REF!+#REF!+#REF!</f>
        <v>8000</v>
      </c>
      <c r="Q133" s="205">
        <f t="shared" si="42"/>
        <v>0</v>
      </c>
      <c r="R133" s="205">
        <f t="shared" si="42"/>
        <v>0</v>
      </c>
      <c r="S133" s="205">
        <f t="shared" si="42"/>
        <v>0</v>
      </c>
      <c r="T133" s="205">
        <f>#REF!+#REF!+#REF!</f>
        <v>0</v>
      </c>
      <c r="U133" s="205">
        <f t="shared" si="42"/>
        <v>0</v>
      </c>
      <c r="V133" s="205">
        <f t="shared" si="42"/>
        <v>0</v>
      </c>
      <c r="W133" s="201">
        <f t="shared" si="42"/>
        <v>0</v>
      </c>
      <c r="X133" s="201">
        <f t="shared" ref="X133" si="43">SUM(X134:X140)</f>
        <v>0</v>
      </c>
      <c r="Y133" s="203">
        <f>#REF!+#REF!+#REF!+#REF!</f>
        <v>0</v>
      </c>
    </row>
    <row r="134" spans="1:25" s="16" customFormat="1" ht="12.75">
      <c r="A134" s="109" t="s">
        <v>178</v>
      </c>
      <c r="B134" s="110" t="s">
        <v>725</v>
      </c>
      <c r="C134" s="111">
        <v>2000</v>
      </c>
      <c r="D134" s="111">
        <v>0</v>
      </c>
      <c r="E134" s="112">
        <f>#REF!+#REF!</f>
        <v>2000</v>
      </c>
      <c r="F134" s="111">
        <v>0</v>
      </c>
      <c r="G134" s="104">
        <f>#REF!/#REF!</f>
        <v>0</v>
      </c>
      <c r="H134" s="113">
        <v>2000</v>
      </c>
      <c r="I134" s="121">
        <f t="shared" si="31"/>
        <v>9.9251430821033147E-5</v>
      </c>
      <c r="J134" s="114">
        <f t="shared" si="32"/>
        <v>1.1678835526667308E-4</v>
      </c>
      <c r="K134" s="114">
        <f t="shared" si="33"/>
        <v>1.1678835526667308E-4</v>
      </c>
      <c r="L134" s="206">
        <v>2000</v>
      </c>
      <c r="M134" s="206">
        <v>0</v>
      </c>
      <c r="N134" s="206">
        <v>0</v>
      </c>
      <c r="O134" s="206">
        <v>0</v>
      </c>
      <c r="P134" s="206">
        <f>#REF!+#REF!+#REF!+#REF!</f>
        <v>2000</v>
      </c>
      <c r="Q134" s="206">
        <v>0</v>
      </c>
      <c r="R134" s="206">
        <v>0</v>
      </c>
      <c r="S134" s="206">
        <v>0</v>
      </c>
      <c r="T134" s="206">
        <f>#REF!+#REF!+#REF!</f>
        <v>0</v>
      </c>
      <c r="U134" s="206">
        <v>0</v>
      </c>
      <c r="V134" s="206">
        <v>0</v>
      </c>
      <c r="W134" s="202">
        <v>0</v>
      </c>
      <c r="X134" s="202">
        <v>0</v>
      </c>
      <c r="Y134" s="203">
        <f>#REF!+#REF!+#REF!+#REF!</f>
        <v>0</v>
      </c>
    </row>
    <row r="135" spans="1:25" s="16" customFormat="1" ht="12.75">
      <c r="A135" s="109" t="s">
        <v>179</v>
      </c>
      <c r="B135" s="110" t="s">
        <v>726</v>
      </c>
      <c r="C135" s="111">
        <v>2000</v>
      </c>
      <c r="D135" s="111">
        <v>0</v>
      </c>
      <c r="E135" s="112">
        <f>#REF!+#REF!</f>
        <v>2000</v>
      </c>
      <c r="F135" s="111">
        <v>0</v>
      </c>
      <c r="G135" s="104">
        <f>#REF!/#REF!</f>
        <v>0</v>
      </c>
      <c r="H135" s="113">
        <v>2000</v>
      </c>
      <c r="I135" s="121">
        <f t="shared" ref="I135:I199" si="44">+H135/$H$6</f>
        <v>9.9251430821033147E-5</v>
      </c>
      <c r="J135" s="114">
        <f t="shared" si="32"/>
        <v>1.1678835526667308E-4</v>
      </c>
      <c r="K135" s="114">
        <f t="shared" si="33"/>
        <v>1.1678835526667308E-4</v>
      </c>
      <c r="L135" s="206">
        <v>2000</v>
      </c>
      <c r="M135" s="206">
        <v>0</v>
      </c>
      <c r="N135" s="206">
        <v>0</v>
      </c>
      <c r="O135" s="206">
        <v>0</v>
      </c>
      <c r="P135" s="206">
        <f>#REF!+#REF!+#REF!+#REF!</f>
        <v>2000</v>
      </c>
      <c r="Q135" s="206">
        <v>0</v>
      </c>
      <c r="R135" s="206">
        <v>0</v>
      </c>
      <c r="S135" s="206">
        <v>0</v>
      </c>
      <c r="T135" s="206">
        <f>#REF!+#REF!+#REF!</f>
        <v>0</v>
      </c>
      <c r="U135" s="206">
        <v>0</v>
      </c>
      <c r="V135" s="206">
        <v>0</v>
      </c>
      <c r="W135" s="202">
        <v>0</v>
      </c>
      <c r="X135" s="202">
        <v>0</v>
      </c>
      <c r="Y135" s="203">
        <f>#REF!+#REF!+#REF!+#REF!</f>
        <v>0</v>
      </c>
    </row>
    <row r="136" spans="1:25" s="16" customFormat="1" ht="12.75">
      <c r="A136" s="109" t="s">
        <v>180</v>
      </c>
      <c r="B136" s="110" t="s">
        <v>727</v>
      </c>
      <c r="C136" s="111">
        <v>2000</v>
      </c>
      <c r="D136" s="111">
        <v>0</v>
      </c>
      <c r="E136" s="112">
        <f>#REF!+#REF!</f>
        <v>2000</v>
      </c>
      <c r="F136" s="111">
        <v>0</v>
      </c>
      <c r="G136" s="104">
        <f>#REF!/#REF!</f>
        <v>0</v>
      </c>
      <c r="H136" s="113">
        <v>2000</v>
      </c>
      <c r="I136" s="121">
        <f t="shared" si="44"/>
        <v>9.9251430821033147E-5</v>
      </c>
      <c r="J136" s="114">
        <f t="shared" ref="J136:J199" si="45">+C136/$C$6</f>
        <v>1.1678835526667308E-4</v>
      </c>
      <c r="K136" s="114">
        <f t="shared" ref="K136:K199" si="46">+E136/$E$6</f>
        <v>1.1678835526667308E-4</v>
      </c>
      <c r="L136" s="206">
        <v>2000</v>
      </c>
      <c r="M136" s="206">
        <v>0</v>
      </c>
      <c r="N136" s="206">
        <v>0</v>
      </c>
      <c r="O136" s="206">
        <v>0</v>
      </c>
      <c r="P136" s="206">
        <f>#REF!+#REF!+#REF!+#REF!</f>
        <v>2000</v>
      </c>
      <c r="Q136" s="206">
        <v>0</v>
      </c>
      <c r="R136" s="206">
        <v>0</v>
      </c>
      <c r="S136" s="206">
        <v>0</v>
      </c>
      <c r="T136" s="206">
        <f>#REF!+#REF!+#REF!</f>
        <v>0</v>
      </c>
      <c r="U136" s="206">
        <v>0</v>
      </c>
      <c r="V136" s="206">
        <v>0</v>
      </c>
      <c r="W136" s="202">
        <v>0</v>
      </c>
      <c r="X136" s="202">
        <v>0</v>
      </c>
      <c r="Y136" s="203">
        <f>#REF!+#REF!+#REF!+#REF!</f>
        <v>0</v>
      </c>
    </row>
    <row r="137" spans="1:25" s="16" customFormat="1" ht="12.75">
      <c r="A137" s="109" t="s">
        <v>720</v>
      </c>
      <c r="B137" s="110" t="s">
        <v>728</v>
      </c>
      <c r="C137" s="111">
        <v>2000</v>
      </c>
      <c r="D137" s="111">
        <v>0</v>
      </c>
      <c r="E137" s="112">
        <f>#REF!+#REF!</f>
        <v>2000</v>
      </c>
      <c r="F137" s="111">
        <v>0</v>
      </c>
      <c r="G137" s="104">
        <f>#REF!/#REF!</f>
        <v>0</v>
      </c>
      <c r="H137" s="113">
        <v>2000</v>
      </c>
      <c r="I137" s="114">
        <f t="shared" si="44"/>
        <v>9.9251430821033147E-5</v>
      </c>
      <c r="J137" s="114">
        <f t="shared" si="45"/>
        <v>1.1678835526667308E-4</v>
      </c>
      <c r="K137" s="114">
        <f t="shared" si="46"/>
        <v>1.1678835526667308E-4</v>
      </c>
      <c r="L137" s="206">
        <v>2000</v>
      </c>
      <c r="M137" s="206">
        <v>0</v>
      </c>
      <c r="N137" s="206">
        <v>0</v>
      </c>
      <c r="O137" s="206">
        <v>0</v>
      </c>
      <c r="P137" s="206">
        <f>#REF!+#REF!+#REF!+#REF!</f>
        <v>2000</v>
      </c>
      <c r="Q137" s="206">
        <v>0</v>
      </c>
      <c r="R137" s="206">
        <v>0</v>
      </c>
      <c r="S137" s="206">
        <v>0</v>
      </c>
      <c r="T137" s="206">
        <f>#REF!+#REF!+#REF!</f>
        <v>0</v>
      </c>
      <c r="U137" s="206">
        <v>0</v>
      </c>
      <c r="V137" s="206">
        <v>0</v>
      </c>
      <c r="W137" s="202">
        <v>0</v>
      </c>
      <c r="X137" s="202">
        <v>0</v>
      </c>
      <c r="Y137" s="203">
        <f>#REF!+#REF!+#REF!+#REF!</f>
        <v>0</v>
      </c>
    </row>
    <row r="138" spans="1:25" s="16" customFormat="1" ht="12.75">
      <c r="A138" s="109" t="s">
        <v>721</v>
      </c>
      <c r="B138" s="110" t="s">
        <v>729</v>
      </c>
      <c r="C138" s="111">
        <v>0</v>
      </c>
      <c r="D138" s="111">
        <v>0</v>
      </c>
      <c r="E138" s="112">
        <f>#REF!+#REF!</f>
        <v>0</v>
      </c>
      <c r="F138" s="111">
        <v>0</v>
      </c>
      <c r="G138" s="104" t="e">
        <f>#REF!/#REF!</f>
        <v>#DIV/0!</v>
      </c>
      <c r="H138" s="113">
        <v>0</v>
      </c>
      <c r="I138" s="114">
        <f t="shared" si="44"/>
        <v>0</v>
      </c>
      <c r="J138" s="114">
        <f t="shared" si="45"/>
        <v>0</v>
      </c>
      <c r="K138" s="114">
        <f t="shared" si="46"/>
        <v>0</v>
      </c>
      <c r="L138" s="206">
        <v>0</v>
      </c>
      <c r="M138" s="206">
        <v>0</v>
      </c>
      <c r="N138" s="206">
        <v>0</v>
      </c>
      <c r="O138" s="206">
        <v>0</v>
      </c>
      <c r="P138" s="206">
        <f>#REF!+#REF!+#REF!+#REF!</f>
        <v>0</v>
      </c>
      <c r="Q138" s="206">
        <v>0</v>
      </c>
      <c r="R138" s="206">
        <v>0</v>
      </c>
      <c r="S138" s="206">
        <v>0</v>
      </c>
      <c r="T138" s="206">
        <f>#REF!+#REF!+#REF!</f>
        <v>0</v>
      </c>
      <c r="U138" s="206">
        <v>0</v>
      </c>
      <c r="V138" s="206">
        <v>0</v>
      </c>
      <c r="W138" s="202">
        <v>0</v>
      </c>
      <c r="X138" s="202">
        <v>0</v>
      </c>
      <c r="Y138" s="203">
        <f>#REF!+#REF!+#REF!+#REF!</f>
        <v>0</v>
      </c>
    </row>
    <row r="139" spans="1:25" s="16" customFormat="1" ht="12.75">
      <c r="A139" s="109" t="s">
        <v>722</v>
      </c>
      <c r="B139" s="110" t="s">
        <v>731</v>
      </c>
      <c r="C139" s="111">
        <v>0</v>
      </c>
      <c r="D139" s="111">
        <v>0</v>
      </c>
      <c r="E139" s="112">
        <f>#REF!+#REF!</f>
        <v>0</v>
      </c>
      <c r="F139" s="111">
        <v>0</v>
      </c>
      <c r="G139" s="104" t="e">
        <f>#REF!/#REF!</f>
        <v>#DIV/0!</v>
      </c>
      <c r="H139" s="113">
        <v>0</v>
      </c>
      <c r="I139" s="114">
        <f t="shared" si="44"/>
        <v>0</v>
      </c>
      <c r="J139" s="114">
        <f t="shared" si="45"/>
        <v>0</v>
      </c>
      <c r="K139" s="114">
        <f t="shared" si="46"/>
        <v>0</v>
      </c>
      <c r="L139" s="206">
        <v>0</v>
      </c>
      <c r="M139" s="206">
        <v>0</v>
      </c>
      <c r="N139" s="206">
        <v>0</v>
      </c>
      <c r="O139" s="206">
        <v>0</v>
      </c>
      <c r="P139" s="206">
        <f>#REF!+#REF!+#REF!+#REF!</f>
        <v>0</v>
      </c>
      <c r="Q139" s="206">
        <v>0</v>
      </c>
      <c r="R139" s="206">
        <v>0</v>
      </c>
      <c r="S139" s="206">
        <v>0</v>
      </c>
      <c r="T139" s="206">
        <f>#REF!+#REF!+#REF!</f>
        <v>0</v>
      </c>
      <c r="U139" s="206">
        <v>0</v>
      </c>
      <c r="V139" s="206">
        <v>0</v>
      </c>
      <c r="W139" s="202">
        <v>0</v>
      </c>
      <c r="X139" s="202">
        <v>0</v>
      </c>
      <c r="Y139" s="203">
        <f>#REF!+#REF!+#REF!+#REF!</f>
        <v>0</v>
      </c>
    </row>
    <row r="140" spans="1:25" s="16" customFormat="1" ht="12.75">
      <c r="A140" s="109" t="s">
        <v>723</v>
      </c>
      <c r="B140" s="110" t="s">
        <v>730</v>
      </c>
      <c r="C140" s="111">
        <v>0</v>
      </c>
      <c r="D140" s="111">
        <v>0</v>
      </c>
      <c r="E140" s="112">
        <f>#REF!+#REF!</f>
        <v>0</v>
      </c>
      <c r="F140" s="111">
        <v>0</v>
      </c>
      <c r="G140" s="104" t="e">
        <f>#REF!/#REF!</f>
        <v>#DIV/0!</v>
      </c>
      <c r="H140" s="113">
        <v>0</v>
      </c>
      <c r="I140" s="114">
        <f t="shared" si="44"/>
        <v>0</v>
      </c>
      <c r="J140" s="114">
        <f t="shared" si="45"/>
        <v>0</v>
      </c>
      <c r="K140" s="114">
        <f t="shared" si="46"/>
        <v>0</v>
      </c>
      <c r="L140" s="206">
        <v>0</v>
      </c>
      <c r="M140" s="206">
        <v>0</v>
      </c>
      <c r="N140" s="206">
        <v>0</v>
      </c>
      <c r="O140" s="206">
        <v>0</v>
      </c>
      <c r="P140" s="206">
        <f>#REF!+#REF!+#REF!+#REF!</f>
        <v>0</v>
      </c>
      <c r="Q140" s="206">
        <v>0</v>
      </c>
      <c r="R140" s="206">
        <v>0</v>
      </c>
      <c r="S140" s="206">
        <v>0</v>
      </c>
      <c r="T140" s="206">
        <f>#REF!+#REF!+#REF!</f>
        <v>0</v>
      </c>
      <c r="U140" s="206">
        <v>0</v>
      </c>
      <c r="V140" s="206">
        <v>0</v>
      </c>
      <c r="W140" s="202">
        <v>0</v>
      </c>
      <c r="X140" s="202">
        <v>0</v>
      </c>
      <c r="Y140" s="203">
        <f>#REF!+#REF!+#REF!+#REF!</f>
        <v>0</v>
      </c>
    </row>
    <row r="141" spans="1:25" s="23" customFormat="1" ht="12.75">
      <c r="A141" s="100" t="s">
        <v>181</v>
      </c>
      <c r="B141" s="92" t="s">
        <v>289</v>
      </c>
      <c r="C141" s="107">
        <f>SUM(C142:C190)</f>
        <v>2656000</v>
      </c>
      <c r="D141" s="107">
        <f>SUM(D142:D189)</f>
        <v>0</v>
      </c>
      <c r="E141" s="103">
        <f>#REF!+#REF!</f>
        <v>2656000</v>
      </c>
      <c r="F141" s="107">
        <f>SUM(F142:F190)</f>
        <v>940891.25000000012</v>
      </c>
      <c r="G141" s="104">
        <f>#REF!/#REF!</f>
        <v>0.35425122364457834</v>
      </c>
      <c r="H141" s="108">
        <f>SUM(H142:H190)</f>
        <v>2363000</v>
      </c>
      <c r="I141" s="106">
        <f t="shared" si="44"/>
        <v>0.11726556551505066</v>
      </c>
      <c r="J141" s="106">
        <f t="shared" si="45"/>
        <v>0.15509493579414182</v>
      </c>
      <c r="K141" s="106">
        <f t="shared" si="46"/>
        <v>0.15509493579414182</v>
      </c>
      <c r="L141" s="108">
        <f t="shared" ref="L141:X141" si="47">SUM(L142:L190)</f>
        <v>21039.189780219782</v>
      </c>
      <c r="M141" s="108">
        <f t="shared" si="47"/>
        <v>67085.039450549462</v>
      </c>
      <c r="N141" s="108">
        <f t="shared" si="47"/>
        <v>31413.90923076923</v>
      </c>
      <c r="O141" s="108">
        <f t="shared" si="47"/>
        <v>190821.82736263738</v>
      </c>
      <c r="P141" s="108">
        <f t="shared" si="47"/>
        <v>310359.9658241758</v>
      </c>
      <c r="Q141" s="108">
        <f t="shared" si="47"/>
        <v>480978.02197802195</v>
      </c>
      <c r="R141" s="108">
        <f t="shared" si="47"/>
        <v>157911.38868131867</v>
      </c>
      <c r="S141" s="108">
        <f t="shared" si="47"/>
        <v>0</v>
      </c>
      <c r="T141" s="108">
        <f t="shared" si="47"/>
        <v>638889.41065934044</v>
      </c>
      <c r="U141" s="108">
        <f t="shared" si="47"/>
        <v>200000</v>
      </c>
      <c r="V141" s="108">
        <f t="shared" si="47"/>
        <v>30746.848681318683</v>
      </c>
      <c r="W141" s="108">
        <f t="shared" si="47"/>
        <v>827450.033956044</v>
      </c>
      <c r="X141" s="108">
        <f t="shared" si="47"/>
        <v>355552.777</v>
      </c>
      <c r="Y141" s="200">
        <f>#REF!+#REF!+#REF!+#REF!</f>
        <v>1413749.6596373627</v>
      </c>
    </row>
    <row r="142" spans="1:25" s="16" customFormat="1" ht="12.75">
      <c r="A142" s="109" t="s">
        <v>182</v>
      </c>
      <c r="B142" s="119" t="s">
        <v>691</v>
      </c>
      <c r="C142" s="111">
        <v>30000</v>
      </c>
      <c r="D142" s="111">
        <v>0</v>
      </c>
      <c r="E142" s="112">
        <f>#REF!+#REF!</f>
        <v>30000</v>
      </c>
      <c r="F142" s="111">
        <v>0</v>
      </c>
      <c r="G142" s="104">
        <f>#REF!/#REF!</f>
        <v>0</v>
      </c>
      <c r="H142" s="113">
        <v>30000</v>
      </c>
      <c r="I142" s="114">
        <f t="shared" si="44"/>
        <v>1.4887714623154971E-3</v>
      </c>
      <c r="J142" s="114">
        <f t="shared" si="45"/>
        <v>1.7518253290000961E-3</v>
      </c>
      <c r="K142" s="114">
        <f t="shared" si="46"/>
        <v>1.7518253290000961E-3</v>
      </c>
      <c r="L142" s="206">
        <f>#REF!/91*1</f>
        <v>329.67032967032969</v>
      </c>
      <c r="M142" s="206">
        <v>1648.35</v>
      </c>
      <c r="N142" s="206">
        <v>1648.35</v>
      </c>
      <c r="O142" s="206">
        <f>#REF!/91*9</f>
        <v>2967.0329670329675</v>
      </c>
      <c r="P142" s="206">
        <f>#REF!+#REF!+#REF!+#REF!</f>
        <v>6593.4032967032972</v>
      </c>
      <c r="Q142" s="206">
        <f>#REF!/91*23</f>
        <v>7582.4175824175827</v>
      </c>
      <c r="R142" s="206">
        <v>0</v>
      </c>
      <c r="S142" s="206">
        <v>0</v>
      </c>
      <c r="T142" s="206">
        <f>#REF!+#REF!+#REF!</f>
        <v>7582.4175824175827</v>
      </c>
      <c r="U142" s="206">
        <v>0</v>
      </c>
      <c r="V142" s="206">
        <v>0</v>
      </c>
      <c r="W142" s="202">
        <v>15109.99</v>
      </c>
      <c r="X142" s="202">
        <v>713.71</v>
      </c>
      <c r="Y142" s="203">
        <f>#REF!+#REF!+#REF!+#REF!</f>
        <v>15823.7</v>
      </c>
    </row>
    <row r="143" spans="1:25" s="16" customFormat="1" ht="12.75">
      <c r="A143" s="109" t="s">
        <v>183</v>
      </c>
      <c r="B143" s="119" t="s">
        <v>692</v>
      </c>
      <c r="C143" s="111">
        <v>100000</v>
      </c>
      <c r="D143" s="111">
        <v>0</v>
      </c>
      <c r="E143" s="112">
        <f>#REF!+#REF!</f>
        <v>100000</v>
      </c>
      <c r="F143" s="111">
        <v>70849.8</v>
      </c>
      <c r="G143" s="104">
        <f>#REF!/#REF!</f>
        <v>0.70849800000000007</v>
      </c>
      <c r="H143" s="113">
        <v>140000</v>
      </c>
      <c r="I143" s="114">
        <f t="shared" si="44"/>
        <v>6.9476001574723199E-3</v>
      </c>
      <c r="J143" s="114">
        <f t="shared" si="45"/>
        <v>5.8394177633336536E-3</v>
      </c>
      <c r="K143" s="114">
        <f t="shared" si="46"/>
        <v>5.8394177633336536E-3</v>
      </c>
      <c r="L143" s="206">
        <f>#REF!/91*1</f>
        <v>1538.4615384615386</v>
      </c>
      <c r="M143" s="206">
        <v>9692.31</v>
      </c>
      <c r="N143" s="206">
        <v>7692.31</v>
      </c>
      <c r="O143" s="206">
        <v>16459.189999999999</v>
      </c>
      <c r="P143" s="206">
        <f>#REF!+#REF!+#REF!+#REF!</f>
        <v>35382.271538461537</v>
      </c>
      <c r="Q143" s="206">
        <f>#REF!/91*23</f>
        <v>35384.61538461539</v>
      </c>
      <c r="R143" s="206">
        <v>0</v>
      </c>
      <c r="S143" s="206">
        <v>0</v>
      </c>
      <c r="T143" s="206">
        <f>#REF!+#REF!+#REF!</f>
        <v>35384.61538461539</v>
      </c>
      <c r="U143" s="206">
        <v>0</v>
      </c>
      <c r="V143" s="206">
        <v>0</v>
      </c>
      <c r="W143" s="202">
        <v>52307.69</v>
      </c>
      <c r="X143" s="202">
        <v>16924.96</v>
      </c>
      <c r="Y143" s="203">
        <f>#REF!+#REF!+#REF!+#REF!</f>
        <v>69232.649999999994</v>
      </c>
    </row>
    <row r="144" spans="1:25" s="16" customFormat="1" ht="12.75">
      <c r="A144" s="109" t="s">
        <v>734</v>
      </c>
      <c r="B144" s="119" t="s">
        <v>693</v>
      </c>
      <c r="C144" s="111">
        <v>30000</v>
      </c>
      <c r="D144" s="111">
        <v>0</v>
      </c>
      <c r="E144" s="112">
        <f>#REF!+#REF!</f>
        <v>30000</v>
      </c>
      <c r="F144" s="111">
        <v>0</v>
      </c>
      <c r="G144" s="104">
        <f>#REF!/#REF!</f>
        <v>0</v>
      </c>
      <c r="H144" s="113">
        <v>0</v>
      </c>
      <c r="I144" s="114">
        <f t="shared" si="44"/>
        <v>0</v>
      </c>
      <c r="J144" s="114">
        <f t="shared" si="45"/>
        <v>1.7518253290000961E-3</v>
      </c>
      <c r="K144" s="114">
        <f t="shared" si="46"/>
        <v>1.7518253290000961E-3</v>
      </c>
      <c r="L144" s="206">
        <f>#REF!/91*1</f>
        <v>0</v>
      </c>
      <c r="M144" s="206">
        <f>#REF!/91*1</f>
        <v>0</v>
      </c>
      <c r="N144" s="206">
        <f>#REF!/91*4</f>
        <v>0</v>
      </c>
      <c r="O144" s="206">
        <f>#REF!/91*9</f>
        <v>0</v>
      </c>
      <c r="P144" s="206">
        <f>#REF!+#REF!+#REF!+#REF!</f>
        <v>0</v>
      </c>
      <c r="Q144" s="206">
        <f>#REF!/91*23</f>
        <v>0</v>
      </c>
      <c r="R144" s="206">
        <f>#REF!/91*21</f>
        <v>0</v>
      </c>
      <c r="S144" s="206">
        <f>#REF!/91*9</f>
        <v>0</v>
      </c>
      <c r="T144" s="206">
        <f>#REF!+#REF!+#REF!</f>
        <v>0</v>
      </c>
      <c r="U144" s="206">
        <f>#REF!/91*2</f>
        <v>0</v>
      </c>
      <c r="V144" s="206">
        <f>#REF!/91*5</f>
        <v>0</v>
      </c>
      <c r="W144" s="202">
        <f>#REF!/91*4</f>
        <v>0</v>
      </c>
      <c r="X144" s="202">
        <f>#REF!/91*13</f>
        <v>0</v>
      </c>
      <c r="Y144" s="203">
        <f>#REF!+#REF!+#REF!+#REF!</f>
        <v>0</v>
      </c>
    </row>
    <row r="145" spans="1:25" s="16" customFormat="1" ht="12.75">
      <c r="A145" s="109" t="s">
        <v>184</v>
      </c>
      <c r="B145" s="119" t="s">
        <v>694</v>
      </c>
      <c r="C145" s="111">
        <v>0</v>
      </c>
      <c r="D145" s="111">
        <v>0</v>
      </c>
      <c r="E145" s="112">
        <f>#REF!+#REF!</f>
        <v>0</v>
      </c>
      <c r="F145" s="111">
        <v>0</v>
      </c>
      <c r="G145" s="104" t="e">
        <f>#REF!/#REF!</f>
        <v>#DIV/0!</v>
      </c>
      <c r="H145" s="113">
        <v>0</v>
      </c>
      <c r="I145" s="114">
        <f t="shared" si="44"/>
        <v>0</v>
      </c>
      <c r="J145" s="114">
        <f t="shared" si="45"/>
        <v>0</v>
      </c>
      <c r="K145" s="114">
        <f t="shared" si="46"/>
        <v>0</v>
      </c>
      <c r="L145" s="206">
        <f>#REF!/91*1</f>
        <v>0</v>
      </c>
      <c r="M145" s="206">
        <f>#REF!/91*1</f>
        <v>0</v>
      </c>
      <c r="N145" s="206">
        <f>#REF!/91*4</f>
        <v>0</v>
      </c>
      <c r="O145" s="206">
        <f>#REF!/91*9</f>
        <v>0</v>
      </c>
      <c r="P145" s="206">
        <f>#REF!+#REF!+#REF!+#REF!</f>
        <v>0</v>
      </c>
      <c r="Q145" s="206">
        <f>#REF!/91*23</f>
        <v>0</v>
      </c>
      <c r="R145" s="206">
        <f>#REF!/91*21</f>
        <v>0</v>
      </c>
      <c r="S145" s="206">
        <f>#REF!/91*9</f>
        <v>0</v>
      </c>
      <c r="T145" s="206">
        <f>#REF!+#REF!+#REF!</f>
        <v>0</v>
      </c>
      <c r="U145" s="206">
        <f>#REF!/91*2</f>
        <v>0</v>
      </c>
      <c r="V145" s="206">
        <f>#REF!/91*5</f>
        <v>0</v>
      </c>
      <c r="W145" s="202">
        <f>#REF!/91*4</f>
        <v>0</v>
      </c>
      <c r="X145" s="202">
        <f>#REF!/91*13</f>
        <v>0</v>
      </c>
      <c r="Y145" s="203">
        <f>#REF!+#REF!+#REF!+#REF!</f>
        <v>0</v>
      </c>
    </row>
    <row r="146" spans="1:25" s="16" customFormat="1" ht="12.75">
      <c r="A146" s="109" t="s">
        <v>185</v>
      </c>
      <c r="B146" s="119" t="s">
        <v>363</v>
      </c>
      <c r="C146" s="111">
        <v>252000</v>
      </c>
      <c r="D146" s="111">
        <v>0</v>
      </c>
      <c r="E146" s="112">
        <f>#REF!+#REF!</f>
        <v>252000</v>
      </c>
      <c r="F146" s="111">
        <v>194072.56</v>
      </c>
      <c r="G146" s="104">
        <f>#REF!/#REF!</f>
        <v>0.77012920634920634</v>
      </c>
      <c r="H146" s="113">
        <v>260000</v>
      </c>
      <c r="I146" s="114">
        <f t="shared" si="44"/>
        <v>1.2902686006734309E-2</v>
      </c>
      <c r="J146" s="114">
        <f t="shared" si="45"/>
        <v>1.4715332763600807E-2</v>
      </c>
      <c r="K146" s="114">
        <f t="shared" si="46"/>
        <v>1.4715332763600807E-2</v>
      </c>
      <c r="L146" s="206">
        <v>0</v>
      </c>
      <c r="M146" s="206">
        <v>0</v>
      </c>
      <c r="N146" s="206">
        <v>0</v>
      </c>
      <c r="O146" s="206">
        <v>0</v>
      </c>
      <c r="P146" s="206">
        <f>#REF!+#REF!+#REF!+#REF!</f>
        <v>0</v>
      </c>
      <c r="Q146" s="206">
        <v>0</v>
      </c>
      <c r="R146" s="206">
        <v>0</v>
      </c>
      <c r="S146" s="206">
        <v>0</v>
      </c>
      <c r="T146" s="206">
        <f>#REF!+#REF!+#REF!</f>
        <v>0</v>
      </c>
      <c r="U146" s="206">
        <v>0</v>
      </c>
      <c r="V146" s="206">
        <v>0</v>
      </c>
      <c r="W146" s="202">
        <v>260000</v>
      </c>
      <c r="X146" s="202">
        <v>0</v>
      </c>
      <c r="Y146" s="203">
        <f>#REF!+#REF!+#REF!+#REF!</f>
        <v>260000</v>
      </c>
    </row>
    <row r="147" spans="1:25" s="16" customFormat="1" ht="12.75">
      <c r="A147" s="109" t="s">
        <v>186</v>
      </c>
      <c r="B147" s="119" t="s">
        <v>695</v>
      </c>
      <c r="C147" s="111">
        <v>50000</v>
      </c>
      <c r="D147" s="111">
        <v>0</v>
      </c>
      <c r="E147" s="112">
        <f>#REF!+#REF!</f>
        <v>50000</v>
      </c>
      <c r="F147" s="111">
        <v>0</v>
      </c>
      <c r="G147" s="104">
        <f>#REF!/#REF!</f>
        <v>0</v>
      </c>
      <c r="H147" s="113">
        <v>0</v>
      </c>
      <c r="I147" s="114">
        <f t="shared" si="44"/>
        <v>0</v>
      </c>
      <c r="J147" s="114">
        <f t="shared" si="45"/>
        <v>2.9197088816668268E-3</v>
      </c>
      <c r="K147" s="114">
        <f t="shared" si="46"/>
        <v>2.9197088816668268E-3</v>
      </c>
      <c r="L147" s="206">
        <f>#REF!/91*1</f>
        <v>0</v>
      </c>
      <c r="M147" s="206">
        <f>#REF!/91*1</f>
        <v>0</v>
      </c>
      <c r="N147" s="206">
        <f>#REF!/91*4</f>
        <v>0</v>
      </c>
      <c r="O147" s="206">
        <f>#REF!/91*9</f>
        <v>0</v>
      </c>
      <c r="P147" s="206">
        <f>#REF!+#REF!+#REF!+#REF!</f>
        <v>0</v>
      </c>
      <c r="Q147" s="206">
        <f>#REF!/91*23</f>
        <v>0</v>
      </c>
      <c r="R147" s="206">
        <f>#REF!/91*21</f>
        <v>0</v>
      </c>
      <c r="S147" s="206">
        <f>#REF!/91*9</f>
        <v>0</v>
      </c>
      <c r="T147" s="206">
        <f>#REF!+#REF!+#REF!</f>
        <v>0</v>
      </c>
      <c r="U147" s="206">
        <f>#REF!/91*2</f>
        <v>0</v>
      </c>
      <c r="V147" s="206">
        <f>#REF!/91*5</f>
        <v>0</v>
      </c>
      <c r="W147" s="202">
        <f>#REF!/91*4</f>
        <v>0</v>
      </c>
      <c r="X147" s="202">
        <f>#REF!/91*13</f>
        <v>0</v>
      </c>
      <c r="Y147" s="203">
        <f>#REF!+#REF!+#REF!+#REF!</f>
        <v>0</v>
      </c>
    </row>
    <row r="148" spans="1:25" s="16" customFormat="1" ht="12.75">
      <c r="A148" s="109" t="s">
        <v>735</v>
      </c>
      <c r="B148" s="119" t="s">
        <v>696</v>
      </c>
      <c r="C148" s="111">
        <v>0</v>
      </c>
      <c r="D148" s="111">
        <v>0</v>
      </c>
      <c r="E148" s="112">
        <f>#REF!+#REF!</f>
        <v>0</v>
      </c>
      <c r="F148" s="111">
        <v>0</v>
      </c>
      <c r="G148" s="104" t="e">
        <f>#REF!/#REF!</f>
        <v>#DIV/0!</v>
      </c>
      <c r="H148" s="113">
        <v>0</v>
      </c>
      <c r="I148" s="114">
        <f t="shared" si="44"/>
        <v>0</v>
      </c>
      <c r="J148" s="114">
        <f t="shared" si="45"/>
        <v>0</v>
      </c>
      <c r="K148" s="114">
        <f t="shared" si="46"/>
        <v>0</v>
      </c>
      <c r="L148" s="206">
        <f>#REF!/91*1</f>
        <v>0</v>
      </c>
      <c r="M148" s="206">
        <f>#REF!/91*1</f>
        <v>0</v>
      </c>
      <c r="N148" s="206">
        <f>#REF!/91*4</f>
        <v>0</v>
      </c>
      <c r="O148" s="206">
        <f>#REF!/91*9</f>
        <v>0</v>
      </c>
      <c r="P148" s="206">
        <f>#REF!+#REF!+#REF!+#REF!</f>
        <v>0</v>
      </c>
      <c r="Q148" s="206">
        <f>#REF!/91*23</f>
        <v>0</v>
      </c>
      <c r="R148" s="206">
        <f>#REF!/91*21</f>
        <v>0</v>
      </c>
      <c r="S148" s="206">
        <f>#REF!/91*9</f>
        <v>0</v>
      </c>
      <c r="T148" s="206">
        <f>#REF!+#REF!+#REF!</f>
        <v>0</v>
      </c>
      <c r="U148" s="206">
        <f>#REF!/91*2</f>
        <v>0</v>
      </c>
      <c r="V148" s="206">
        <f>#REF!/91*5</f>
        <v>0</v>
      </c>
      <c r="W148" s="202">
        <f>#REF!/91*4</f>
        <v>0</v>
      </c>
      <c r="X148" s="202">
        <f>#REF!/91*13</f>
        <v>0</v>
      </c>
      <c r="Y148" s="203">
        <f>#REF!+#REF!+#REF!+#REF!</f>
        <v>0</v>
      </c>
    </row>
    <row r="149" spans="1:25" s="16" customFormat="1" ht="12.75">
      <c r="A149" s="109" t="s">
        <v>187</v>
      </c>
      <c r="B149" s="119" t="s">
        <v>356</v>
      </c>
      <c r="C149" s="111">
        <v>23181.82</v>
      </c>
      <c r="D149" s="111">
        <v>0</v>
      </c>
      <c r="E149" s="112">
        <f>#REF!+#REF!</f>
        <v>23181.82</v>
      </c>
      <c r="F149" s="111">
        <v>0</v>
      </c>
      <c r="G149" s="104">
        <f>#REF!/#REF!</f>
        <v>0</v>
      </c>
      <c r="H149" s="113">
        <v>0</v>
      </c>
      <c r="I149" s="114">
        <f t="shared" si="44"/>
        <v>0</v>
      </c>
      <c r="J149" s="114">
        <f t="shared" si="45"/>
        <v>1.3536833149440336E-3</v>
      </c>
      <c r="K149" s="114">
        <f t="shared" si="46"/>
        <v>1.3536833149440336E-3</v>
      </c>
      <c r="L149" s="206">
        <f>#REF!/91*1</f>
        <v>0</v>
      </c>
      <c r="M149" s="206">
        <f>#REF!/91*1</f>
        <v>0</v>
      </c>
      <c r="N149" s="206">
        <f>#REF!/91*4</f>
        <v>0</v>
      </c>
      <c r="O149" s="206">
        <f>#REF!/91*9</f>
        <v>0</v>
      </c>
      <c r="P149" s="206">
        <f>#REF!+#REF!+#REF!+#REF!</f>
        <v>0</v>
      </c>
      <c r="Q149" s="206">
        <f>#REF!/91*23</f>
        <v>0</v>
      </c>
      <c r="R149" s="206">
        <f>#REF!/91*21</f>
        <v>0</v>
      </c>
      <c r="S149" s="206">
        <f>#REF!/91*9</f>
        <v>0</v>
      </c>
      <c r="T149" s="206">
        <f>#REF!+#REF!+#REF!</f>
        <v>0</v>
      </c>
      <c r="U149" s="206">
        <f>#REF!/91*2</f>
        <v>0</v>
      </c>
      <c r="V149" s="206">
        <f>#REF!/91*5</f>
        <v>0</v>
      </c>
      <c r="W149" s="202">
        <f>#REF!/91*4</f>
        <v>0</v>
      </c>
      <c r="X149" s="202">
        <f>#REF!/91*13</f>
        <v>0</v>
      </c>
      <c r="Y149" s="203">
        <f>#REF!+#REF!+#REF!+#REF!</f>
        <v>0</v>
      </c>
    </row>
    <row r="150" spans="1:25" s="16" customFormat="1" ht="12.75">
      <c r="A150" s="109" t="s">
        <v>188</v>
      </c>
      <c r="B150" s="119" t="s">
        <v>357</v>
      </c>
      <c r="C150" s="111">
        <v>300000</v>
      </c>
      <c r="D150" s="111">
        <v>0</v>
      </c>
      <c r="E150" s="112">
        <f>#REF!+#REF!</f>
        <v>300000</v>
      </c>
      <c r="F150" s="111">
        <v>135559.59</v>
      </c>
      <c r="G150" s="104">
        <f>#REF!/#REF!</f>
        <v>0.45186529999999997</v>
      </c>
      <c r="H150" s="113">
        <v>250000</v>
      </c>
      <c r="I150" s="114">
        <f t="shared" si="44"/>
        <v>1.2406428852629143E-2</v>
      </c>
      <c r="J150" s="114">
        <f t="shared" si="45"/>
        <v>1.7518253290000962E-2</v>
      </c>
      <c r="K150" s="114">
        <f t="shared" si="46"/>
        <v>1.7518253290000962E-2</v>
      </c>
      <c r="L150" s="206">
        <f>#REF!/91*1</f>
        <v>2747.2527472527472</v>
      </c>
      <c r="M150" s="206">
        <v>13736.26</v>
      </c>
      <c r="N150" s="206">
        <v>1853.47</v>
      </c>
      <c r="O150" s="206">
        <f>#REF!/91*9</f>
        <v>24725.274725274725</v>
      </c>
      <c r="P150" s="206">
        <f>#REF!+#REF!+#REF!+#REF!</f>
        <v>43062.257472527475</v>
      </c>
      <c r="Q150" s="206">
        <f>#REF!/91*23</f>
        <v>63186.81318681319</v>
      </c>
      <c r="R150" s="206">
        <v>0</v>
      </c>
      <c r="S150" s="206">
        <v>0</v>
      </c>
      <c r="T150" s="206">
        <f>#REF!+#REF!+#REF!</f>
        <v>63186.81318681319</v>
      </c>
      <c r="U150" s="206">
        <v>0</v>
      </c>
      <c r="V150" s="206">
        <v>0</v>
      </c>
      <c r="W150" s="202">
        <v>93406.59</v>
      </c>
      <c r="X150" s="202">
        <v>50344.29</v>
      </c>
      <c r="Y150" s="203">
        <f>#REF!+#REF!+#REF!+#REF!</f>
        <v>143750.88</v>
      </c>
    </row>
    <row r="151" spans="1:25" s="16" customFormat="1" ht="12.75">
      <c r="A151" s="109" t="s">
        <v>189</v>
      </c>
      <c r="B151" s="119" t="s">
        <v>697</v>
      </c>
      <c r="C151" s="111">
        <v>21818.18</v>
      </c>
      <c r="D151" s="111">
        <v>0</v>
      </c>
      <c r="E151" s="112">
        <f>#REF!+#REF!</f>
        <v>21818.18</v>
      </c>
      <c r="F151" s="111">
        <v>960</v>
      </c>
      <c r="G151" s="104">
        <f>#REF!/#REF!</f>
        <v>4.4000003666666974E-2</v>
      </c>
      <c r="H151" s="113">
        <v>10000</v>
      </c>
      <c r="I151" s="114">
        <f t="shared" si="44"/>
        <v>4.9625715410516575E-4</v>
      </c>
      <c r="J151" s="114">
        <f t="shared" si="45"/>
        <v>1.2740546785561105E-3</v>
      </c>
      <c r="K151" s="114">
        <f t="shared" si="46"/>
        <v>1.2740546785561105E-3</v>
      </c>
      <c r="L151" s="206">
        <v>258.97000000000003</v>
      </c>
      <c r="M151" s="206">
        <v>549.45000000000005</v>
      </c>
      <c r="N151" s="206">
        <v>0</v>
      </c>
      <c r="O151" s="206">
        <f>#REF!/91*9</f>
        <v>989.01098901098896</v>
      </c>
      <c r="P151" s="206">
        <f>#REF!+#REF!+#REF!+#REF!</f>
        <v>1797.4309890109889</v>
      </c>
      <c r="Q151" s="206">
        <f>#REF!/91*23</f>
        <v>2527.4725274725274</v>
      </c>
      <c r="R151" s="206">
        <v>0</v>
      </c>
      <c r="S151" s="206">
        <v>0</v>
      </c>
      <c r="T151" s="206">
        <f>#REF!+#REF!+#REF!</f>
        <v>2527.4725274725274</v>
      </c>
      <c r="U151" s="206">
        <v>0</v>
      </c>
      <c r="V151" s="206">
        <v>0</v>
      </c>
      <c r="W151" s="202">
        <v>3736.36</v>
      </c>
      <c r="X151" s="202">
        <v>1938.547</v>
      </c>
      <c r="Y151" s="203">
        <f>#REF!+#REF!+#REF!+#REF!</f>
        <v>5674.9070000000002</v>
      </c>
    </row>
    <row r="152" spans="1:25" s="16" customFormat="1" ht="12.75">
      <c r="A152" s="109" t="s">
        <v>190</v>
      </c>
      <c r="B152" s="119" t="s">
        <v>698</v>
      </c>
      <c r="C152" s="111">
        <v>190000</v>
      </c>
      <c r="D152" s="111">
        <v>0</v>
      </c>
      <c r="E152" s="112">
        <f>#REF!+#REF!</f>
        <v>190000</v>
      </c>
      <c r="F152" s="111">
        <v>0</v>
      </c>
      <c r="G152" s="104">
        <f>#REF!/#REF!</f>
        <v>0</v>
      </c>
      <c r="H152" s="113">
        <v>200000</v>
      </c>
      <c r="I152" s="114">
        <f t="shared" si="44"/>
        <v>9.9251430821033146E-3</v>
      </c>
      <c r="J152" s="114">
        <f t="shared" si="45"/>
        <v>1.1094893750333942E-2</v>
      </c>
      <c r="K152" s="114">
        <f t="shared" si="46"/>
        <v>1.1094893750333942E-2</v>
      </c>
      <c r="L152" s="206">
        <f>#REF!/91*1</f>
        <v>2197.802197802198</v>
      </c>
      <c r="M152" s="206">
        <v>10989.01</v>
      </c>
      <c r="N152" s="206">
        <v>10989.01</v>
      </c>
      <c r="O152" s="206">
        <f>#REF!/91*9</f>
        <v>19780.219780219781</v>
      </c>
      <c r="P152" s="206">
        <f>#REF!+#REF!+#REF!+#REF!</f>
        <v>43956.041978021982</v>
      </c>
      <c r="Q152" s="206">
        <f>#REF!/91*23</f>
        <v>50549.45054945055</v>
      </c>
      <c r="R152" s="206">
        <v>0</v>
      </c>
      <c r="S152" s="206">
        <v>0</v>
      </c>
      <c r="T152" s="206">
        <f>#REF!+#REF!+#REF!</f>
        <v>50549.45054945055</v>
      </c>
      <c r="U152" s="206">
        <v>0</v>
      </c>
      <c r="V152" s="206">
        <v>0</v>
      </c>
      <c r="W152" s="202">
        <v>74725.27</v>
      </c>
      <c r="X152" s="202">
        <v>30769.43</v>
      </c>
      <c r="Y152" s="203">
        <f>#REF!+#REF!+#REF!+#REF!</f>
        <v>105494.70000000001</v>
      </c>
    </row>
    <row r="153" spans="1:25" s="16" customFormat="1" ht="12.75">
      <c r="A153" s="109" t="s">
        <v>191</v>
      </c>
      <c r="B153" s="119" t="s">
        <v>750</v>
      </c>
      <c r="C153" s="111">
        <v>80000</v>
      </c>
      <c r="D153" s="111">
        <v>0</v>
      </c>
      <c r="E153" s="112">
        <f>#REF!+#REF!</f>
        <v>80000</v>
      </c>
      <c r="F153" s="111">
        <v>31449.34</v>
      </c>
      <c r="G153" s="104">
        <f>#REF!/#REF!</f>
        <v>0.39311675000000001</v>
      </c>
      <c r="H153" s="113">
        <v>150000</v>
      </c>
      <c r="I153" s="114">
        <f t="shared" si="44"/>
        <v>7.4438573115774859E-3</v>
      </c>
      <c r="J153" s="114">
        <f t="shared" si="45"/>
        <v>4.6715342106669229E-3</v>
      </c>
      <c r="K153" s="114">
        <f t="shared" si="46"/>
        <v>4.6715342106669229E-3</v>
      </c>
      <c r="L153" s="206">
        <f>#REF!/91*1</f>
        <v>1648.3516483516485</v>
      </c>
      <c r="M153" s="206">
        <v>8241.76</v>
      </c>
      <c r="N153" s="206">
        <v>0</v>
      </c>
      <c r="O153" s="206">
        <f>#REF!/91*9</f>
        <v>14835.164835164836</v>
      </c>
      <c r="P153" s="206">
        <f>#REF!+#REF!+#REF!+#REF!</f>
        <v>24725.276483516485</v>
      </c>
      <c r="Q153" s="206">
        <f>#REF!/91*23</f>
        <v>37912.087912087918</v>
      </c>
      <c r="R153" s="206">
        <v>0</v>
      </c>
      <c r="S153" s="206">
        <v>0</v>
      </c>
      <c r="T153" s="206">
        <f>#REF!+#REF!+#REF!</f>
        <v>37912.087912087918</v>
      </c>
      <c r="U153" s="206">
        <v>0</v>
      </c>
      <c r="V153" s="206">
        <v>0</v>
      </c>
      <c r="W153" s="202">
        <v>28021.98</v>
      </c>
      <c r="X153" s="202">
        <v>59340.57</v>
      </c>
      <c r="Y153" s="203">
        <f>#REF!+#REF!+#REF!+#REF!</f>
        <v>87362.55</v>
      </c>
    </row>
    <row r="154" spans="1:25" s="16" customFormat="1" ht="12.75">
      <c r="A154" s="109" t="s">
        <v>192</v>
      </c>
      <c r="B154" s="119" t="s">
        <v>364</v>
      </c>
      <c r="C154" s="111">
        <v>0</v>
      </c>
      <c r="D154" s="111">
        <v>0</v>
      </c>
      <c r="E154" s="112">
        <f>#REF!+#REF!</f>
        <v>0</v>
      </c>
      <c r="F154" s="111">
        <v>0</v>
      </c>
      <c r="G154" s="104" t="e">
        <f>#REF!/#REF!</f>
        <v>#DIV/0!</v>
      </c>
      <c r="H154" s="113">
        <v>0</v>
      </c>
      <c r="I154" s="114">
        <f t="shared" si="44"/>
        <v>0</v>
      </c>
      <c r="J154" s="114">
        <f t="shared" si="45"/>
        <v>0</v>
      </c>
      <c r="K154" s="114">
        <f t="shared" si="46"/>
        <v>0</v>
      </c>
      <c r="L154" s="206">
        <f>#REF!/91*1</f>
        <v>0</v>
      </c>
      <c r="M154" s="206">
        <f>#REF!/91*1</f>
        <v>0</v>
      </c>
      <c r="N154" s="206">
        <f>#REF!/91*4</f>
        <v>0</v>
      </c>
      <c r="O154" s="206">
        <f>#REF!/91*9</f>
        <v>0</v>
      </c>
      <c r="P154" s="206">
        <f>#REF!+#REF!+#REF!+#REF!</f>
        <v>0</v>
      </c>
      <c r="Q154" s="206">
        <f>#REF!/91*23</f>
        <v>0</v>
      </c>
      <c r="R154" s="206">
        <f>#REF!/91*21</f>
        <v>0</v>
      </c>
      <c r="S154" s="206">
        <f>#REF!/91*9</f>
        <v>0</v>
      </c>
      <c r="T154" s="206">
        <f>#REF!+#REF!+#REF!</f>
        <v>0</v>
      </c>
      <c r="U154" s="206">
        <f>#REF!/91*2</f>
        <v>0</v>
      </c>
      <c r="V154" s="206">
        <f>#REF!/91*5</f>
        <v>0</v>
      </c>
      <c r="W154" s="202">
        <f>#REF!/91*4</f>
        <v>0</v>
      </c>
      <c r="X154" s="202">
        <f>#REF!/91*13</f>
        <v>0</v>
      </c>
      <c r="Y154" s="203">
        <f>#REF!+#REF!+#REF!+#REF!</f>
        <v>0</v>
      </c>
    </row>
    <row r="155" spans="1:25" s="16" customFormat="1" ht="12.75">
      <c r="A155" s="109" t="s">
        <v>193</v>
      </c>
      <c r="B155" s="119" t="s">
        <v>751</v>
      </c>
      <c r="C155" s="111">
        <v>0</v>
      </c>
      <c r="D155" s="111">
        <v>0</v>
      </c>
      <c r="E155" s="112">
        <f>#REF!+#REF!</f>
        <v>0</v>
      </c>
      <c r="F155" s="111">
        <v>0</v>
      </c>
      <c r="G155" s="104" t="e">
        <f>#REF!/#REF!</f>
        <v>#DIV/0!</v>
      </c>
      <c r="H155" s="113">
        <v>0</v>
      </c>
      <c r="I155" s="114">
        <f t="shared" si="44"/>
        <v>0</v>
      </c>
      <c r="J155" s="114">
        <f t="shared" si="45"/>
        <v>0</v>
      </c>
      <c r="K155" s="114">
        <f t="shared" si="46"/>
        <v>0</v>
      </c>
      <c r="L155" s="206">
        <f>#REF!/91*1</f>
        <v>0</v>
      </c>
      <c r="M155" s="206">
        <f>#REF!/91*1</f>
        <v>0</v>
      </c>
      <c r="N155" s="206">
        <f>#REF!/91*4</f>
        <v>0</v>
      </c>
      <c r="O155" s="206">
        <f>#REF!/91*9</f>
        <v>0</v>
      </c>
      <c r="P155" s="206">
        <f>#REF!+#REF!+#REF!+#REF!</f>
        <v>0</v>
      </c>
      <c r="Q155" s="206">
        <f>#REF!/91*23</f>
        <v>0</v>
      </c>
      <c r="R155" s="206">
        <f>#REF!/91*21</f>
        <v>0</v>
      </c>
      <c r="S155" s="206">
        <f>#REF!/91*9</f>
        <v>0</v>
      </c>
      <c r="T155" s="206">
        <f>#REF!+#REF!+#REF!</f>
        <v>0</v>
      </c>
      <c r="U155" s="206">
        <f>#REF!/91*2</f>
        <v>0</v>
      </c>
      <c r="V155" s="206">
        <f>#REF!/91*5</f>
        <v>0</v>
      </c>
      <c r="W155" s="202">
        <f>#REF!/91*4</f>
        <v>0</v>
      </c>
      <c r="X155" s="202">
        <f>#REF!/91*13</f>
        <v>0</v>
      </c>
      <c r="Y155" s="203">
        <f>#REF!+#REF!+#REF!+#REF!</f>
        <v>0</v>
      </c>
    </row>
    <row r="156" spans="1:25" s="16" customFormat="1" ht="12.75">
      <c r="A156" s="109" t="s">
        <v>736</v>
      </c>
      <c r="B156" s="119" t="s">
        <v>699</v>
      </c>
      <c r="C156" s="111">
        <v>0</v>
      </c>
      <c r="D156" s="111">
        <v>0</v>
      </c>
      <c r="E156" s="112">
        <f>#REF!+#REF!</f>
        <v>0</v>
      </c>
      <c r="F156" s="111">
        <v>0</v>
      </c>
      <c r="G156" s="104" t="e">
        <f>#REF!/#REF!</f>
        <v>#DIV/0!</v>
      </c>
      <c r="H156" s="113">
        <v>0</v>
      </c>
      <c r="I156" s="114">
        <f t="shared" si="44"/>
        <v>0</v>
      </c>
      <c r="J156" s="114">
        <f t="shared" si="45"/>
        <v>0</v>
      </c>
      <c r="K156" s="114">
        <f t="shared" si="46"/>
        <v>0</v>
      </c>
      <c r="L156" s="206">
        <f>#REF!/91*1</f>
        <v>0</v>
      </c>
      <c r="M156" s="206">
        <f>#REF!/91*1</f>
        <v>0</v>
      </c>
      <c r="N156" s="206">
        <f>#REF!/91*4</f>
        <v>0</v>
      </c>
      <c r="O156" s="206">
        <f>#REF!/91*9</f>
        <v>0</v>
      </c>
      <c r="P156" s="206">
        <f>#REF!+#REF!+#REF!+#REF!</f>
        <v>0</v>
      </c>
      <c r="Q156" s="206">
        <f>#REF!/91*23</f>
        <v>0</v>
      </c>
      <c r="R156" s="206">
        <f>#REF!/91*21</f>
        <v>0</v>
      </c>
      <c r="S156" s="206">
        <f>#REF!/91*9</f>
        <v>0</v>
      </c>
      <c r="T156" s="206">
        <f>#REF!+#REF!+#REF!</f>
        <v>0</v>
      </c>
      <c r="U156" s="206">
        <f>#REF!/91*2</f>
        <v>0</v>
      </c>
      <c r="V156" s="206">
        <f>#REF!/91*5</f>
        <v>0</v>
      </c>
      <c r="W156" s="202">
        <f>#REF!/91*4</f>
        <v>0</v>
      </c>
      <c r="X156" s="202">
        <f>#REF!/91*13</f>
        <v>0</v>
      </c>
      <c r="Y156" s="203">
        <f>#REF!+#REF!+#REF!+#REF!</f>
        <v>0</v>
      </c>
    </row>
    <row r="157" spans="1:25" s="16" customFormat="1" ht="12.75">
      <c r="A157" s="109" t="s">
        <v>737</v>
      </c>
      <c r="B157" s="119" t="s">
        <v>700</v>
      </c>
      <c r="C157" s="111">
        <v>0</v>
      </c>
      <c r="D157" s="111">
        <v>0</v>
      </c>
      <c r="E157" s="112">
        <f>#REF!+#REF!</f>
        <v>0</v>
      </c>
      <c r="F157" s="111">
        <v>0</v>
      </c>
      <c r="G157" s="104" t="e">
        <f>#REF!/#REF!</f>
        <v>#DIV/0!</v>
      </c>
      <c r="H157" s="113">
        <v>0</v>
      </c>
      <c r="I157" s="114">
        <f t="shared" si="44"/>
        <v>0</v>
      </c>
      <c r="J157" s="114">
        <f t="shared" si="45"/>
        <v>0</v>
      </c>
      <c r="K157" s="114">
        <f t="shared" si="46"/>
        <v>0</v>
      </c>
      <c r="L157" s="206">
        <f>#REF!/91*1</f>
        <v>0</v>
      </c>
      <c r="M157" s="206">
        <f>#REF!/91*1</f>
        <v>0</v>
      </c>
      <c r="N157" s="206">
        <f>#REF!/91*4</f>
        <v>0</v>
      </c>
      <c r="O157" s="206">
        <f>#REF!/91*9</f>
        <v>0</v>
      </c>
      <c r="P157" s="206">
        <f>#REF!+#REF!+#REF!+#REF!</f>
        <v>0</v>
      </c>
      <c r="Q157" s="206">
        <f>#REF!/91*23</f>
        <v>0</v>
      </c>
      <c r="R157" s="206">
        <f>#REF!/91*21</f>
        <v>0</v>
      </c>
      <c r="S157" s="206">
        <f>#REF!/91*9</f>
        <v>0</v>
      </c>
      <c r="T157" s="206">
        <f>#REF!+#REF!+#REF!</f>
        <v>0</v>
      </c>
      <c r="U157" s="206">
        <f>#REF!/91*2</f>
        <v>0</v>
      </c>
      <c r="V157" s="206">
        <f>#REF!/91*5</f>
        <v>0</v>
      </c>
      <c r="W157" s="202">
        <f>#REF!/91*4</f>
        <v>0</v>
      </c>
      <c r="X157" s="202">
        <f>#REF!/91*13</f>
        <v>0</v>
      </c>
      <c r="Y157" s="203">
        <f>#REF!+#REF!+#REF!+#REF!</f>
        <v>0</v>
      </c>
    </row>
    <row r="158" spans="1:25" s="16" customFormat="1" ht="12.75">
      <c r="A158" s="109" t="s">
        <v>738</v>
      </c>
      <c r="B158" s="119" t="s">
        <v>701</v>
      </c>
      <c r="C158" s="111">
        <v>1000</v>
      </c>
      <c r="D158" s="111">
        <v>0</v>
      </c>
      <c r="E158" s="112">
        <f>#REF!+#REF!</f>
        <v>1000</v>
      </c>
      <c r="F158" s="111">
        <v>0</v>
      </c>
      <c r="G158" s="104">
        <f>#REF!/#REF!</f>
        <v>0</v>
      </c>
      <c r="H158" s="113">
        <v>1000</v>
      </c>
      <c r="I158" s="114">
        <f t="shared" si="44"/>
        <v>4.9625715410516574E-5</v>
      </c>
      <c r="J158" s="114">
        <f t="shared" si="45"/>
        <v>5.8394177633336538E-5</v>
      </c>
      <c r="K158" s="114">
        <f t="shared" si="46"/>
        <v>5.8394177633336538E-5</v>
      </c>
      <c r="L158" s="206">
        <f>#REF!/91*1</f>
        <v>10.989010989010989</v>
      </c>
      <c r="M158" s="206">
        <v>30.1</v>
      </c>
      <c r="N158" s="206">
        <v>0</v>
      </c>
      <c r="O158" s="206">
        <f>#REF!/91*9</f>
        <v>98.901098901098905</v>
      </c>
      <c r="P158" s="206">
        <f>#REF!+#REF!+#REF!+#REF!</f>
        <v>139.99010989010989</v>
      </c>
      <c r="Q158" s="206">
        <f>#REF!/91*23</f>
        <v>252.74725274725276</v>
      </c>
      <c r="R158" s="206">
        <v>0</v>
      </c>
      <c r="S158" s="206">
        <v>0</v>
      </c>
      <c r="T158" s="206">
        <f>#REF!+#REF!+#REF!</f>
        <v>252.74725274725276</v>
      </c>
      <c r="U158" s="206">
        <v>0</v>
      </c>
      <c r="V158" s="206">
        <v>0</v>
      </c>
      <c r="W158" s="202">
        <v>274.73</v>
      </c>
      <c r="X158" s="202">
        <v>332.86</v>
      </c>
      <c r="Y158" s="203">
        <f>#REF!+#REF!+#REF!+#REF!</f>
        <v>607.59</v>
      </c>
    </row>
    <row r="159" spans="1:25" s="16" customFormat="1" ht="12.75">
      <c r="A159" s="109" t="s">
        <v>194</v>
      </c>
      <c r="B159" s="119" t="s">
        <v>702</v>
      </c>
      <c r="C159" s="111">
        <v>235000</v>
      </c>
      <c r="D159" s="111">
        <v>0</v>
      </c>
      <c r="E159" s="112">
        <f>#REF!+#REF!</f>
        <v>235000</v>
      </c>
      <c r="F159" s="111">
        <v>69875.42</v>
      </c>
      <c r="G159" s="104">
        <f>#REF!/#REF!</f>
        <v>0.29734221276595746</v>
      </c>
      <c r="H159" s="113">
        <v>150000</v>
      </c>
      <c r="I159" s="114">
        <f t="shared" si="44"/>
        <v>7.4438573115774859E-3</v>
      </c>
      <c r="J159" s="114">
        <f t="shared" si="45"/>
        <v>1.3722631743834085E-2</v>
      </c>
      <c r="K159" s="114">
        <f t="shared" si="46"/>
        <v>1.3722631743834085E-2</v>
      </c>
      <c r="L159" s="206">
        <v>0</v>
      </c>
      <c r="M159" s="206">
        <v>0</v>
      </c>
      <c r="N159" s="206">
        <v>0</v>
      </c>
      <c r="O159" s="206">
        <v>0</v>
      </c>
      <c r="P159" s="206">
        <f>#REF!+#REF!+#REF!+#REF!</f>
        <v>0</v>
      </c>
      <c r="Q159" s="206">
        <v>0</v>
      </c>
      <c r="R159" s="206">
        <v>0</v>
      </c>
      <c r="S159" s="206">
        <v>0</v>
      </c>
      <c r="T159" s="206">
        <f>#REF!+#REF!+#REF!</f>
        <v>0</v>
      </c>
      <c r="U159" s="206">
        <v>150000</v>
      </c>
      <c r="V159" s="206">
        <v>0</v>
      </c>
      <c r="W159" s="202">
        <v>0</v>
      </c>
      <c r="X159" s="202">
        <v>0</v>
      </c>
      <c r="Y159" s="203">
        <f>#REF!+#REF!+#REF!+#REF!</f>
        <v>150000</v>
      </c>
    </row>
    <row r="160" spans="1:25" s="16" customFormat="1" ht="12.75">
      <c r="A160" s="109" t="s">
        <v>739</v>
      </c>
      <c r="B160" s="119" t="s">
        <v>703</v>
      </c>
      <c r="C160" s="111">
        <v>25000</v>
      </c>
      <c r="D160" s="111">
        <v>0</v>
      </c>
      <c r="E160" s="112">
        <f>#REF!+#REF!</f>
        <v>25000</v>
      </c>
      <c r="F160" s="111">
        <v>0</v>
      </c>
      <c r="G160" s="104">
        <f>#REF!/#REF!</f>
        <v>0</v>
      </c>
      <c r="H160" s="113">
        <v>10000</v>
      </c>
      <c r="I160" s="114">
        <f t="shared" si="44"/>
        <v>4.9625715410516575E-4</v>
      </c>
      <c r="J160" s="114">
        <f t="shared" si="45"/>
        <v>1.4598544408334134E-3</v>
      </c>
      <c r="K160" s="114">
        <f t="shared" si="46"/>
        <v>1.4598544408334134E-3</v>
      </c>
      <c r="L160" s="206">
        <f>#REF!/91*1</f>
        <v>109.89010989010988</v>
      </c>
      <c r="M160" s="206">
        <v>549.45000000000005</v>
      </c>
      <c r="N160" s="206">
        <v>0</v>
      </c>
      <c r="O160" s="206">
        <f>#REF!/91*9</f>
        <v>989.01098901098896</v>
      </c>
      <c r="P160" s="206">
        <f>#REF!+#REF!+#REF!+#REF!</f>
        <v>1648.3510989010988</v>
      </c>
      <c r="Q160" s="206">
        <f>#REF!/91*23</f>
        <v>2527.4725274725274</v>
      </c>
      <c r="R160" s="206">
        <v>0</v>
      </c>
      <c r="S160" s="206">
        <v>0</v>
      </c>
      <c r="T160" s="206">
        <f>#REF!+#REF!+#REF!</f>
        <v>2527.4725274725274</v>
      </c>
      <c r="U160" s="206">
        <v>0</v>
      </c>
      <c r="V160" s="206">
        <v>0</v>
      </c>
      <c r="W160" s="202">
        <v>2747.25</v>
      </c>
      <c r="X160" s="202">
        <v>3076.57</v>
      </c>
      <c r="Y160" s="203">
        <f>#REF!+#REF!+#REF!+#REF!</f>
        <v>5823.82</v>
      </c>
    </row>
    <row r="161" spans="1:25" s="16" customFormat="1" ht="12.75">
      <c r="A161" s="109" t="s">
        <v>740</v>
      </c>
      <c r="B161" s="119" t="s">
        <v>704</v>
      </c>
      <c r="C161" s="111">
        <v>0</v>
      </c>
      <c r="D161" s="111">
        <v>0</v>
      </c>
      <c r="E161" s="112">
        <f>#REF!+#REF!</f>
        <v>0</v>
      </c>
      <c r="F161" s="111">
        <v>0</v>
      </c>
      <c r="G161" s="104" t="e">
        <f>#REF!/#REF!</f>
        <v>#DIV/0!</v>
      </c>
      <c r="H161" s="113">
        <v>0</v>
      </c>
      <c r="I161" s="114">
        <f t="shared" si="44"/>
        <v>0</v>
      </c>
      <c r="J161" s="114">
        <f t="shared" si="45"/>
        <v>0</v>
      </c>
      <c r="K161" s="114">
        <f t="shared" si="46"/>
        <v>0</v>
      </c>
      <c r="L161" s="206">
        <f>#REF!/91*1</f>
        <v>0</v>
      </c>
      <c r="M161" s="206">
        <f>#REF!/91*1</f>
        <v>0</v>
      </c>
      <c r="N161" s="206">
        <f>#REF!/91*4</f>
        <v>0</v>
      </c>
      <c r="O161" s="206">
        <f>#REF!/91*9</f>
        <v>0</v>
      </c>
      <c r="P161" s="206">
        <f>#REF!+#REF!+#REF!+#REF!</f>
        <v>0</v>
      </c>
      <c r="Q161" s="206">
        <f>#REF!/91*23</f>
        <v>0</v>
      </c>
      <c r="R161" s="206">
        <f>#REF!/91*21</f>
        <v>0</v>
      </c>
      <c r="S161" s="206">
        <f>#REF!/91*9</f>
        <v>0</v>
      </c>
      <c r="T161" s="206">
        <f>#REF!+#REF!+#REF!</f>
        <v>0</v>
      </c>
      <c r="U161" s="206">
        <v>0</v>
      </c>
      <c r="V161" s="206">
        <v>0</v>
      </c>
      <c r="W161" s="202">
        <f>#REF!/91*4</f>
        <v>0</v>
      </c>
      <c r="X161" s="202">
        <f>#REF!/91*13</f>
        <v>0</v>
      </c>
      <c r="Y161" s="203">
        <f>#REF!+#REF!+#REF!+#REF!</f>
        <v>0</v>
      </c>
    </row>
    <row r="162" spans="1:25" s="16" customFormat="1" ht="12.75">
      <c r="A162" s="109" t="s">
        <v>195</v>
      </c>
      <c r="B162" s="119" t="s">
        <v>358</v>
      </c>
      <c r="C162" s="111">
        <v>0</v>
      </c>
      <c r="D162" s="111">
        <v>0</v>
      </c>
      <c r="E162" s="112">
        <f>#REF!+#REF!</f>
        <v>0</v>
      </c>
      <c r="F162" s="111">
        <v>0</v>
      </c>
      <c r="G162" s="104" t="e">
        <f>#REF!/#REF!</f>
        <v>#DIV/0!</v>
      </c>
      <c r="H162" s="113">
        <v>0</v>
      </c>
      <c r="I162" s="114">
        <f t="shared" si="44"/>
        <v>0</v>
      </c>
      <c r="J162" s="114">
        <f t="shared" si="45"/>
        <v>0</v>
      </c>
      <c r="K162" s="114">
        <f t="shared" si="46"/>
        <v>0</v>
      </c>
      <c r="L162" s="206">
        <f>#REF!/91*1</f>
        <v>0</v>
      </c>
      <c r="M162" s="206">
        <f>#REF!/91*1</f>
        <v>0</v>
      </c>
      <c r="N162" s="206">
        <f>#REF!/91*4</f>
        <v>0</v>
      </c>
      <c r="O162" s="206">
        <f>#REF!/91*9</f>
        <v>0</v>
      </c>
      <c r="P162" s="206">
        <f>#REF!+#REF!+#REF!+#REF!</f>
        <v>0</v>
      </c>
      <c r="Q162" s="206">
        <f>#REF!/91*23</f>
        <v>0</v>
      </c>
      <c r="R162" s="206">
        <f>#REF!/91*21</f>
        <v>0</v>
      </c>
      <c r="S162" s="206">
        <f>#REF!/91*9</f>
        <v>0</v>
      </c>
      <c r="T162" s="206">
        <f>#REF!+#REF!+#REF!</f>
        <v>0</v>
      </c>
      <c r="U162" s="206">
        <v>0</v>
      </c>
      <c r="V162" s="206">
        <v>0</v>
      </c>
      <c r="W162" s="202">
        <f>#REF!/91*4</f>
        <v>0</v>
      </c>
      <c r="X162" s="202">
        <f>#REF!/91*13</f>
        <v>0</v>
      </c>
      <c r="Y162" s="203">
        <f>#REF!+#REF!+#REF!+#REF!</f>
        <v>0</v>
      </c>
    </row>
    <row r="163" spans="1:25" s="16" customFormat="1" ht="12.75">
      <c r="A163" s="109" t="s">
        <v>196</v>
      </c>
      <c r="B163" s="119" t="s">
        <v>359</v>
      </c>
      <c r="C163" s="111">
        <v>200000</v>
      </c>
      <c r="D163" s="111">
        <v>0</v>
      </c>
      <c r="E163" s="112">
        <f>#REF!+#REF!</f>
        <v>200000</v>
      </c>
      <c r="F163" s="111">
        <v>22553.53</v>
      </c>
      <c r="G163" s="104">
        <f>#REF!/#REF!</f>
        <v>0.11276765</v>
      </c>
      <c r="H163" s="113">
        <v>200000</v>
      </c>
      <c r="I163" s="114">
        <f t="shared" si="44"/>
        <v>9.9251430821033146E-3</v>
      </c>
      <c r="J163" s="114">
        <f t="shared" si="45"/>
        <v>1.1678835526667307E-2</v>
      </c>
      <c r="K163" s="114">
        <f t="shared" si="46"/>
        <v>1.1678835526667307E-2</v>
      </c>
      <c r="L163" s="206">
        <f>#REF!/91*1</f>
        <v>2197.802197802198</v>
      </c>
      <c r="M163" s="206">
        <v>12197.8</v>
      </c>
      <c r="N163" s="206">
        <f>#REF!/91*1</f>
        <v>2197.802197802198</v>
      </c>
      <c r="O163" s="206">
        <f>#REF!/91*9</f>
        <v>19780.219780219781</v>
      </c>
      <c r="P163" s="206">
        <f>#REF!+#REF!+#REF!+#REF!</f>
        <v>36373.624175824174</v>
      </c>
      <c r="Q163" s="206">
        <f>#REF!/91*23</f>
        <v>50549.45054945055</v>
      </c>
      <c r="R163" s="206">
        <v>0</v>
      </c>
      <c r="S163" s="206">
        <v>0</v>
      </c>
      <c r="T163" s="206">
        <f>#REF!+#REF!+#REF!</f>
        <v>50549.45054945055</v>
      </c>
      <c r="U163" s="206">
        <v>0</v>
      </c>
      <c r="V163" s="206">
        <v>0</v>
      </c>
      <c r="W163" s="202">
        <v>74725.27</v>
      </c>
      <c r="X163" s="202">
        <v>38351.43</v>
      </c>
      <c r="Y163" s="203">
        <f>#REF!+#REF!+#REF!+#REF!</f>
        <v>113076.70000000001</v>
      </c>
    </row>
    <row r="164" spans="1:25" s="16" customFormat="1" ht="12.75">
      <c r="A164" s="109" t="s">
        <v>197</v>
      </c>
      <c r="B164" s="119" t="s">
        <v>752</v>
      </c>
      <c r="C164" s="111">
        <v>35000</v>
      </c>
      <c r="D164" s="111">
        <v>0</v>
      </c>
      <c r="E164" s="112">
        <f>#REF!+#REF!</f>
        <v>35000</v>
      </c>
      <c r="F164" s="111">
        <v>6410.1</v>
      </c>
      <c r="G164" s="104">
        <f>#REF!/#REF!</f>
        <v>0.1831457142857143</v>
      </c>
      <c r="H164" s="113">
        <v>20000</v>
      </c>
      <c r="I164" s="114">
        <f t="shared" si="44"/>
        <v>9.925143082103315E-4</v>
      </c>
      <c r="J164" s="114">
        <f t="shared" si="45"/>
        <v>2.0437962171667786E-3</v>
      </c>
      <c r="K164" s="114">
        <f t="shared" si="46"/>
        <v>2.0437962171667786E-3</v>
      </c>
      <c r="L164" s="206">
        <f>#REF!/91*1</f>
        <v>219.78021978021977</v>
      </c>
      <c r="M164" s="206">
        <f>#REF!/91*1</f>
        <v>219.78021978021977</v>
      </c>
      <c r="N164" s="206">
        <f>#REF!/91*1</f>
        <v>219.78021978021977</v>
      </c>
      <c r="O164" s="206">
        <f>#REF!/91*9</f>
        <v>1978.0219780219779</v>
      </c>
      <c r="P164" s="206">
        <f>#REF!+#REF!+#REF!+#REF!</f>
        <v>2637.3626373626371</v>
      </c>
      <c r="Q164" s="206">
        <f>#REF!/91*23</f>
        <v>5054.9450549450548</v>
      </c>
      <c r="R164" s="206">
        <f>#REF!/91*9</f>
        <v>1978.0219780219779</v>
      </c>
      <c r="S164" s="206">
        <v>0</v>
      </c>
      <c r="T164" s="206">
        <f>#REF!+#REF!+#REF!</f>
        <v>7032.9670329670325</v>
      </c>
      <c r="U164" s="206">
        <v>0</v>
      </c>
      <c r="V164" s="206">
        <v>0</v>
      </c>
      <c r="W164" s="202">
        <v>5494.51</v>
      </c>
      <c r="X164" s="202">
        <v>4835.1400000000003</v>
      </c>
      <c r="Y164" s="203">
        <f>#REF!+#REF!+#REF!+#REF!</f>
        <v>10329.650000000001</v>
      </c>
    </row>
    <row r="165" spans="1:25" s="16" customFormat="1" ht="12.75">
      <c r="A165" s="109" t="s">
        <v>198</v>
      </c>
      <c r="B165" s="119" t="s">
        <v>365</v>
      </c>
      <c r="C165" s="111">
        <v>11000</v>
      </c>
      <c r="D165" s="111">
        <v>0</v>
      </c>
      <c r="E165" s="112">
        <f>#REF!+#REF!</f>
        <v>11000</v>
      </c>
      <c r="F165" s="111">
        <v>5816.98</v>
      </c>
      <c r="G165" s="104">
        <f>#REF!/#REF!</f>
        <v>0.52881636363636364</v>
      </c>
      <c r="H165" s="113">
        <v>10000</v>
      </c>
      <c r="I165" s="114">
        <f t="shared" si="44"/>
        <v>4.9625715410516575E-4</v>
      </c>
      <c r="J165" s="114">
        <f t="shared" si="45"/>
        <v>6.4233595396670192E-4</v>
      </c>
      <c r="K165" s="114">
        <f t="shared" si="46"/>
        <v>6.4233595396670192E-4</v>
      </c>
      <c r="L165" s="206">
        <f>#REF!/91*1</f>
        <v>109.89010989010988</v>
      </c>
      <c r="M165" s="206">
        <f>#REF!/91*1</f>
        <v>109.89010989010988</v>
      </c>
      <c r="N165" s="206">
        <f>#REF!/91*1</f>
        <v>109.89010989010988</v>
      </c>
      <c r="O165" s="206">
        <f>#REF!/91*9</f>
        <v>989.01098901098896</v>
      </c>
      <c r="P165" s="206">
        <f>#REF!+#REF!+#REF!+#REF!</f>
        <v>1318.6813186813185</v>
      </c>
      <c r="Q165" s="206">
        <f>#REF!/91*23</f>
        <v>2527.4725274725274</v>
      </c>
      <c r="R165" s="206">
        <f>#REF!/91*9</f>
        <v>989.01098901098896</v>
      </c>
      <c r="S165" s="206">
        <v>0</v>
      </c>
      <c r="T165" s="206">
        <f>#REF!+#REF!+#REF!</f>
        <v>3516.4835164835163</v>
      </c>
      <c r="U165" s="206">
        <v>0</v>
      </c>
      <c r="V165" s="206">
        <v>0</v>
      </c>
      <c r="W165" s="202">
        <v>2747.25</v>
      </c>
      <c r="X165" s="202">
        <v>2417.5700000000002</v>
      </c>
      <c r="Y165" s="203">
        <f>#REF!+#REF!+#REF!+#REF!</f>
        <v>5164.82</v>
      </c>
    </row>
    <row r="166" spans="1:25" s="16" customFormat="1" ht="12.75">
      <c r="A166" s="109" t="s">
        <v>199</v>
      </c>
      <c r="B166" s="119" t="s">
        <v>926</v>
      </c>
      <c r="C166" s="111">
        <v>50000</v>
      </c>
      <c r="D166" s="111">
        <v>0</v>
      </c>
      <c r="E166" s="112">
        <f>#REF!+#REF!</f>
        <v>50000</v>
      </c>
      <c r="F166" s="111">
        <v>17698.68</v>
      </c>
      <c r="G166" s="104">
        <f>#REF!/#REF!</f>
        <v>0.3539736</v>
      </c>
      <c r="H166" s="113">
        <v>30000</v>
      </c>
      <c r="I166" s="114">
        <f t="shared" si="44"/>
        <v>1.4887714623154971E-3</v>
      </c>
      <c r="J166" s="114">
        <f t="shared" si="45"/>
        <v>2.9197088816668268E-3</v>
      </c>
      <c r="K166" s="114">
        <f t="shared" si="46"/>
        <v>2.9197088816668268E-3</v>
      </c>
      <c r="L166" s="206">
        <f>#REF!/91*1</f>
        <v>329.67032967032969</v>
      </c>
      <c r="M166" s="206">
        <f>#REF!/91*1</f>
        <v>329.67032967032969</v>
      </c>
      <c r="N166" s="206">
        <f>#REF!/91*1</f>
        <v>329.67032967032969</v>
      </c>
      <c r="O166" s="206">
        <f>#REF!/91*9</f>
        <v>2967.0329670329675</v>
      </c>
      <c r="P166" s="206">
        <f>#REF!+#REF!+#REF!+#REF!</f>
        <v>3956.0439560439563</v>
      </c>
      <c r="Q166" s="206">
        <f>#REF!/91*23</f>
        <v>7582.4175824175827</v>
      </c>
      <c r="R166" s="206">
        <f>#REF!/91*9</f>
        <v>2967.0329670329675</v>
      </c>
      <c r="S166" s="206">
        <v>0</v>
      </c>
      <c r="T166" s="206">
        <f>#REF!+#REF!+#REF!</f>
        <v>10549.45054945055</v>
      </c>
      <c r="U166" s="206">
        <v>0</v>
      </c>
      <c r="V166" s="206">
        <v>0</v>
      </c>
      <c r="W166" s="202">
        <v>8241.76</v>
      </c>
      <c r="X166" s="202">
        <v>7252.71</v>
      </c>
      <c r="Y166" s="203">
        <f>#REF!+#REF!+#REF!+#REF!</f>
        <v>15494.470000000001</v>
      </c>
    </row>
    <row r="167" spans="1:25" s="16" customFormat="1" ht="12.75">
      <c r="A167" s="109" t="s">
        <v>200</v>
      </c>
      <c r="B167" s="119" t="s">
        <v>753</v>
      </c>
      <c r="C167" s="111">
        <v>60000</v>
      </c>
      <c r="D167" s="111">
        <v>0</v>
      </c>
      <c r="E167" s="112">
        <f>#REF!+#REF!</f>
        <v>60000</v>
      </c>
      <c r="F167" s="111">
        <v>26335.84</v>
      </c>
      <c r="G167" s="104">
        <f>#REF!/#REF!</f>
        <v>0.43893066666666669</v>
      </c>
      <c r="H167" s="113">
        <v>50000</v>
      </c>
      <c r="I167" s="114">
        <f t="shared" si="44"/>
        <v>2.4812857705258286E-3</v>
      </c>
      <c r="J167" s="114">
        <f t="shared" si="45"/>
        <v>3.5036506580001922E-3</v>
      </c>
      <c r="K167" s="114">
        <f t="shared" si="46"/>
        <v>3.5036506580001922E-3</v>
      </c>
      <c r="L167" s="206">
        <f>#REF!/91*1</f>
        <v>549.45054945054949</v>
      </c>
      <c r="M167" s="206">
        <f>#REF!/91*1</f>
        <v>549.45054945054949</v>
      </c>
      <c r="N167" s="206">
        <f>#REF!/91*1</f>
        <v>549.45054945054949</v>
      </c>
      <c r="O167" s="206">
        <f>#REF!/91*9</f>
        <v>4945.0549450549452</v>
      </c>
      <c r="P167" s="206">
        <f>#REF!+#REF!+#REF!+#REF!</f>
        <v>6593.4065934065939</v>
      </c>
      <c r="Q167" s="206">
        <f>#REF!/91*23</f>
        <v>12637.362637362638</v>
      </c>
      <c r="R167" s="206">
        <f>#REF!/91*9</f>
        <v>4945.0549450549452</v>
      </c>
      <c r="S167" s="206">
        <v>0</v>
      </c>
      <c r="T167" s="206">
        <f>#REF!+#REF!+#REF!</f>
        <v>17582.417582417584</v>
      </c>
      <c r="U167" s="206">
        <v>0</v>
      </c>
      <c r="V167" s="206">
        <v>0</v>
      </c>
      <c r="W167" s="202">
        <v>13736.26</v>
      </c>
      <c r="X167" s="202">
        <v>12087.86</v>
      </c>
      <c r="Y167" s="203">
        <f>#REF!+#REF!+#REF!+#REF!</f>
        <v>25824.120000000003</v>
      </c>
    </row>
    <row r="168" spans="1:25" s="16" customFormat="1" ht="12.75">
      <c r="A168" s="109" t="s">
        <v>741</v>
      </c>
      <c r="B168" s="119" t="s">
        <v>754</v>
      </c>
      <c r="C168" s="111">
        <v>30000</v>
      </c>
      <c r="D168" s="111">
        <v>0</v>
      </c>
      <c r="E168" s="112">
        <f>#REF!+#REF!</f>
        <v>30000</v>
      </c>
      <c r="F168" s="111">
        <v>5430</v>
      </c>
      <c r="G168" s="104">
        <f>#REF!/#REF!</f>
        <v>0.18099999999999999</v>
      </c>
      <c r="H168" s="113">
        <v>20000</v>
      </c>
      <c r="I168" s="114">
        <f t="shared" si="44"/>
        <v>9.925143082103315E-4</v>
      </c>
      <c r="J168" s="114">
        <f t="shared" si="45"/>
        <v>1.7518253290000961E-3</v>
      </c>
      <c r="K168" s="114">
        <f t="shared" si="46"/>
        <v>1.7518253290000961E-3</v>
      </c>
      <c r="L168" s="206">
        <f>#REF!/91*1</f>
        <v>219.78021978021977</v>
      </c>
      <c r="M168" s="206">
        <f>#REF!/91*1</f>
        <v>219.78021978021977</v>
      </c>
      <c r="N168" s="206">
        <f>#REF!/91*1</f>
        <v>219.78021978021977</v>
      </c>
      <c r="O168" s="206">
        <f>#REF!/91*9</f>
        <v>1978.0219780219779</v>
      </c>
      <c r="P168" s="206">
        <f>#REF!+#REF!+#REF!+#REF!</f>
        <v>2637.3626373626371</v>
      </c>
      <c r="Q168" s="206">
        <f>#REF!/91*23</f>
        <v>5054.9450549450548</v>
      </c>
      <c r="R168" s="206">
        <f>#REF!/91*9</f>
        <v>1978.0219780219779</v>
      </c>
      <c r="S168" s="206">
        <v>0</v>
      </c>
      <c r="T168" s="206">
        <f>#REF!+#REF!+#REF!</f>
        <v>7032.9670329670325</v>
      </c>
      <c r="U168" s="206">
        <v>0</v>
      </c>
      <c r="V168" s="206">
        <v>0</v>
      </c>
      <c r="W168" s="202">
        <v>5494.51</v>
      </c>
      <c r="X168" s="202">
        <v>4835.1400000000003</v>
      </c>
      <c r="Y168" s="203">
        <f>#REF!+#REF!+#REF!+#REF!</f>
        <v>10329.650000000001</v>
      </c>
    </row>
    <row r="169" spans="1:25" s="16" customFormat="1" ht="12.75">
      <c r="A169" s="109" t="s">
        <v>201</v>
      </c>
      <c r="B169" s="119" t="s">
        <v>366</v>
      </c>
      <c r="C169" s="111">
        <v>0</v>
      </c>
      <c r="D169" s="111">
        <v>0</v>
      </c>
      <c r="E169" s="112">
        <f>#REF!+#REF!</f>
        <v>0</v>
      </c>
      <c r="F169" s="111">
        <v>0</v>
      </c>
      <c r="G169" s="104" t="e">
        <f>#REF!/#REF!</f>
        <v>#DIV/0!</v>
      </c>
      <c r="H169" s="113">
        <v>0</v>
      </c>
      <c r="I169" s="114">
        <f t="shared" si="44"/>
        <v>0</v>
      </c>
      <c r="J169" s="114">
        <f t="shared" si="45"/>
        <v>0</v>
      </c>
      <c r="K169" s="114">
        <f t="shared" si="46"/>
        <v>0</v>
      </c>
      <c r="L169" s="206">
        <f>#REF!/91*1</f>
        <v>0</v>
      </c>
      <c r="M169" s="206">
        <f>#REF!/91*1</f>
        <v>0</v>
      </c>
      <c r="N169" s="206">
        <f>#REF!/91*1</f>
        <v>0</v>
      </c>
      <c r="O169" s="206">
        <f>#REF!/91*9</f>
        <v>0</v>
      </c>
      <c r="P169" s="206">
        <f>#REF!+#REF!+#REF!+#REF!</f>
        <v>0</v>
      </c>
      <c r="Q169" s="206">
        <f>#REF!/91*23</f>
        <v>0</v>
      </c>
      <c r="R169" s="206">
        <f>#REF!/91*9</f>
        <v>0</v>
      </c>
      <c r="S169" s="206">
        <v>0</v>
      </c>
      <c r="T169" s="206">
        <f>#REF!+#REF!+#REF!</f>
        <v>0</v>
      </c>
      <c r="U169" s="206">
        <v>0</v>
      </c>
      <c r="V169" s="206">
        <v>0</v>
      </c>
      <c r="W169" s="202">
        <f>#REF!/91*4</f>
        <v>0</v>
      </c>
      <c r="X169" s="202">
        <f>#REF!/91*13</f>
        <v>0</v>
      </c>
      <c r="Y169" s="203">
        <f>#REF!+#REF!+#REF!+#REF!</f>
        <v>0</v>
      </c>
    </row>
    <row r="170" spans="1:25" s="16" customFormat="1" ht="12.75">
      <c r="A170" s="109" t="s">
        <v>202</v>
      </c>
      <c r="B170" s="119" t="s">
        <v>755</v>
      </c>
      <c r="C170" s="111">
        <v>25000</v>
      </c>
      <c r="D170" s="111">
        <v>0</v>
      </c>
      <c r="E170" s="112">
        <f>#REF!+#REF!</f>
        <v>25000</v>
      </c>
      <c r="F170" s="111">
        <v>11265</v>
      </c>
      <c r="G170" s="104">
        <f>#REF!/#REF!</f>
        <v>0.4506</v>
      </c>
      <c r="H170" s="113">
        <v>20000</v>
      </c>
      <c r="I170" s="114">
        <f t="shared" si="44"/>
        <v>9.925143082103315E-4</v>
      </c>
      <c r="J170" s="114">
        <f t="shared" si="45"/>
        <v>1.4598544408334134E-3</v>
      </c>
      <c r="K170" s="114">
        <f t="shared" si="46"/>
        <v>1.4598544408334134E-3</v>
      </c>
      <c r="L170" s="206">
        <f>#REF!/91*1</f>
        <v>219.78021978021977</v>
      </c>
      <c r="M170" s="206">
        <f>#REF!/91*1</f>
        <v>219.78021978021977</v>
      </c>
      <c r="N170" s="206">
        <f>#REF!/91*1</f>
        <v>219.78021978021977</v>
      </c>
      <c r="O170" s="206">
        <f>#REF!/91*9</f>
        <v>1978.0219780219779</v>
      </c>
      <c r="P170" s="206">
        <f>#REF!+#REF!+#REF!+#REF!</f>
        <v>2637.3626373626371</v>
      </c>
      <c r="Q170" s="206">
        <f>#REF!/91*23</f>
        <v>5054.9450549450548</v>
      </c>
      <c r="R170" s="206">
        <f>#REF!/91*9</f>
        <v>1978.0219780219779</v>
      </c>
      <c r="S170" s="206">
        <v>0</v>
      </c>
      <c r="T170" s="206">
        <f>#REF!+#REF!+#REF!</f>
        <v>7032.9670329670325</v>
      </c>
      <c r="U170" s="206">
        <v>0</v>
      </c>
      <c r="V170" s="206">
        <v>0</v>
      </c>
      <c r="W170" s="202">
        <v>5494.51</v>
      </c>
      <c r="X170" s="202">
        <v>4835.1400000000003</v>
      </c>
      <c r="Y170" s="203">
        <f>#REF!+#REF!+#REF!+#REF!</f>
        <v>10329.650000000001</v>
      </c>
    </row>
    <row r="171" spans="1:25" s="16" customFormat="1" ht="12.75">
      <c r="A171" s="109" t="s">
        <v>203</v>
      </c>
      <c r="B171" s="119" t="s">
        <v>756</v>
      </c>
      <c r="C171" s="111">
        <v>50000</v>
      </c>
      <c r="D171" s="111">
        <v>0</v>
      </c>
      <c r="E171" s="112">
        <f>#REF!+#REF!</f>
        <v>50000</v>
      </c>
      <c r="F171" s="111">
        <v>3632.21</v>
      </c>
      <c r="G171" s="104">
        <f>#REF!/#REF!</f>
        <v>7.2644200000000006E-2</v>
      </c>
      <c r="H171" s="113">
        <v>30000</v>
      </c>
      <c r="I171" s="114">
        <f t="shared" si="44"/>
        <v>1.4887714623154971E-3</v>
      </c>
      <c r="J171" s="114">
        <f t="shared" si="45"/>
        <v>2.9197088816668268E-3</v>
      </c>
      <c r="K171" s="114">
        <f t="shared" si="46"/>
        <v>2.9197088816668268E-3</v>
      </c>
      <c r="L171" s="206">
        <f>#REF!/91*1</f>
        <v>329.67032967032969</v>
      </c>
      <c r="M171" s="206">
        <f>#REF!/91*1</f>
        <v>329.67032967032969</v>
      </c>
      <c r="N171" s="206">
        <f>#REF!/91*1</f>
        <v>329.67032967032969</v>
      </c>
      <c r="O171" s="206">
        <f>#REF!/91*9</f>
        <v>2967.0329670329675</v>
      </c>
      <c r="P171" s="206">
        <f>#REF!+#REF!+#REF!+#REF!</f>
        <v>3956.0439560439563</v>
      </c>
      <c r="Q171" s="206">
        <f>#REF!/91*23</f>
        <v>7582.4175824175827</v>
      </c>
      <c r="R171" s="206">
        <f>#REF!/91*9</f>
        <v>2967.0329670329675</v>
      </c>
      <c r="S171" s="206">
        <v>0</v>
      </c>
      <c r="T171" s="206">
        <f>#REF!+#REF!+#REF!</f>
        <v>10549.45054945055</v>
      </c>
      <c r="U171" s="206">
        <v>0</v>
      </c>
      <c r="V171" s="206">
        <v>0</v>
      </c>
      <c r="W171" s="202">
        <v>8241.76</v>
      </c>
      <c r="X171" s="202">
        <v>7252.71</v>
      </c>
      <c r="Y171" s="203">
        <f>#REF!+#REF!+#REF!+#REF!</f>
        <v>15494.470000000001</v>
      </c>
    </row>
    <row r="172" spans="1:25" s="16" customFormat="1" ht="12.75">
      <c r="A172" s="109" t="s">
        <v>204</v>
      </c>
      <c r="B172" s="119" t="s">
        <v>757</v>
      </c>
      <c r="C172" s="111">
        <v>25000</v>
      </c>
      <c r="D172" s="111">
        <v>0</v>
      </c>
      <c r="E172" s="112">
        <f>#REF!+#REF!</f>
        <v>25000</v>
      </c>
      <c r="F172" s="111">
        <v>4534.8</v>
      </c>
      <c r="G172" s="104">
        <f>#REF!/#REF!</f>
        <v>0.181392</v>
      </c>
      <c r="H172" s="113">
        <v>20000</v>
      </c>
      <c r="I172" s="114">
        <f t="shared" si="44"/>
        <v>9.925143082103315E-4</v>
      </c>
      <c r="J172" s="114">
        <f t="shared" si="45"/>
        <v>1.4598544408334134E-3</v>
      </c>
      <c r="K172" s="114">
        <f t="shared" si="46"/>
        <v>1.4598544408334134E-3</v>
      </c>
      <c r="L172" s="206">
        <f>#REF!/91*1</f>
        <v>219.78021978021977</v>
      </c>
      <c r="M172" s="206">
        <f>#REF!/91*1</f>
        <v>219.78021978021977</v>
      </c>
      <c r="N172" s="206">
        <f>#REF!/91*1</f>
        <v>219.78021978021977</v>
      </c>
      <c r="O172" s="206">
        <f>#REF!/91*9</f>
        <v>1978.0219780219779</v>
      </c>
      <c r="P172" s="206">
        <f>#REF!+#REF!+#REF!+#REF!</f>
        <v>2637.3626373626371</v>
      </c>
      <c r="Q172" s="206">
        <f>#REF!/91*23</f>
        <v>5054.9450549450548</v>
      </c>
      <c r="R172" s="206">
        <f>#REF!/91*9</f>
        <v>1978.0219780219779</v>
      </c>
      <c r="S172" s="206">
        <v>0</v>
      </c>
      <c r="T172" s="206">
        <f>#REF!+#REF!+#REF!</f>
        <v>7032.9670329670325</v>
      </c>
      <c r="U172" s="206">
        <v>0</v>
      </c>
      <c r="V172" s="206">
        <v>0</v>
      </c>
      <c r="W172" s="202">
        <v>5494.51</v>
      </c>
      <c r="X172" s="202">
        <v>4835.1400000000003</v>
      </c>
      <c r="Y172" s="203">
        <f>#REF!+#REF!+#REF!+#REF!</f>
        <v>10329.650000000001</v>
      </c>
    </row>
    <row r="173" spans="1:25" s="16" customFormat="1" ht="12.75">
      <c r="A173" s="109" t="s">
        <v>205</v>
      </c>
      <c r="B173" s="119" t="s">
        <v>367</v>
      </c>
      <c r="C173" s="111">
        <v>150000</v>
      </c>
      <c r="D173" s="111">
        <v>0</v>
      </c>
      <c r="E173" s="112">
        <f>#REF!+#REF!</f>
        <v>150000</v>
      </c>
      <c r="F173" s="111">
        <v>83612.69</v>
      </c>
      <c r="G173" s="104">
        <f>#REF!/#REF!</f>
        <v>0.55741793333333334</v>
      </c>
      <c r="H173" s="113">
        <v>150000</v>
      </c>
      <c r="I173" s="114">
        <f t="shared" si="44"/>
        <v>7.4438573115774859E-3</v>
      </c>
      <c r="J173" s="114">
        <f t="shared" si="45"/>
        <v>8.7591266450004809E-3</v>
      </c>
      <c r="K173" s="114">
        <f t="shared" si="46"/>
        <v>8.7591266450004809E-3</v>
      </c>
      <c r="L173" s="206">
        <f>#REF!/91*1</f>
        <v>1648.3516483516485</v>
      </c>
      <c r="M173" s="206">
        <f>#REF!/91*1</f>
        <v>1648.3516483516485</v>
      </c>
      <c r="N173" s="206">
        <f>#REF!/91*1</f>
        <v>1648.3516483516485</v>
      </c>
      <c r="O173" s="206">
        <f>#REF!/91*9</f>
        <v>14835.164835164836</v>
      </c>
      <c r="P173" s="206">
        <f>#REF!+#REF!+#REF!+#REF!</f>
        <v>19780.219780219781</v>
      </c>
      <c r="Q173" s="206">
        <f>#REF!/91*23</f>
        <v>37912.087912087918</v>
      </c>
      <c r="R173" s="206">
        <v>0</v>
      </c>
      <c r="S173" s="206">
        <v>0</v>
      </c>
      <c r="T173" s="206">
        <f>#REF!+#REF!+#REF!</f>
        <v>37912.087912087918</v>
      </c>
      <c r="U173" s="206">
        <v>0</v>
      </c>
      <c r="V173" s="206">
        <v>0</v>
      </c>
      <c r="W173" s="202">
        <v>56043.25</v>
      </c>
      <c r="X173" s="202">
        <v>36264.57</v>
      </c>
      <c r="Y173" s="203">
        <f>#REF!+#REF!+#REF!+#REF!</f>
        <v>92307.82</v>
      </c>
    </row>
    <row r="174" spans="1:25" s="16" customFormat="1" ht="12.75">
      <c r="A174" s="109" t="s">
        <v>206</v>
      </c>
      <c r="B174" s="119" t="s">
        <v>368</v>
      </c>
      <c r="C174" s="111">
        <v>50000</v>
      </c>
      <c r="D174" s="111">
        <v>0</v>
      </c>
      <c r="E174" s="112">
        <f>#REF!+#REF!</f>
        <v>50000</v>
      </c>
      <c r="F174" s="111">
        <v>15956.92</v>
      </c>
      <c r="G174" s="104">
        <f>#REF!/#REF!</f>
        <v>0.31913839999999999</v>
      </c>
      <c r="H174" s="113">
        <v>40000</v>
      </c>
      <c r="I174" s="114">
        <f t="shared" si="44"/>
        <v>1.985028616420663E-3</v>
      </c>
      <c r="J174" s="114">
        <f t="shared" si="45"/>
        <v>2.9197088816668268E-3</v>
      </c>
      <c r="K174" s="114">
        <f t="shared" si="46"/>
        <v>2.9197088816668268E-3</v>
      </c>
      <c r="L174" s="206">
        <f>#REF!/91*1</f>
        <v>439.56043956043953</v>
      </c>
      <c r="M174" s="206">
        <f>#REF!/91*1</f>
        <v>439.56043956043953</v>
      </c>
      <c r="N174" s="206">
        <f>#REF!/91*1</f>
        <v>439.56043956043953</v>
      </c>
      <c r="O174" s="206">
        <f>#REF!/91*9</f>
        <v>3956.0439560439559</v>
      </c>
      <c r="P174" s="206">
        <f>#REF!+#REF!+#REF!+#REF!</f>
        <v>5274.7252747252742</v>
      </c>
      <c r="Q174" s="206">
        <f>#REF!/91*23</f>
        <v>10109.89010989011</v>
      </c>
      <c r="R174" s="206">
        <f>#REF!/91*9</f>
        <v>3956.0439560439559</v>
      </c>
      <c r="S174" s="206">
        <v>0</v>
      </c>
      <c r="T174" s="206">
        <f>#REF!+#REF!+#REF!</f>
        <v>14065.934065934065</v>
      </c>
      <c r="U174" s="206">
        <v>0</v>
      </c>
      <c r="V174" s="206">
        <v>2065.5300000000002</v>
      </c>
      <c r="W174" s="202">
        <v>10989.01</v>
      </c>
      <c r="X174" s="202">
        <v>7605.29</v>
      </c>
      <c r="Y174" s="203">
        <f>#REF!+#REF!+#REF!+#REF!</f>
        <v>20659.829999999998</v>
      </c>
    </row>
    <row r="175" spans="1:25" s="16" customFormat="1" ht="12.75">
      <c r="A175" s="109" t="s">
        <v>742</v>
      </c>
      <c r="B175" s="119" t="s">
        <v>758</v>
      </c>
      <c r="C175" s="111">
        <v>0</v>
      </c>
      <c r="D175" s="111">
        <v>0</v>
      </c>
      <c r="E175" s="112">
        <f>#REF!+#REF!</f>
        <v>0</v>
      </c>
      <c r="F175" s="111">
        <v>0</v>
      </c>
      <c r="G175" s="104" t="e">
        <f>#REF!/#REF!</f>
        <v>#DIV/0!</v>
      </c>
      <c r="H175" s="113">
        <v>0</v>
      </c>
      <c r="I175" s="114">
        <f t="shared" si="44"/>
        <v>0</v>
      </c>
      <c r="J175" s="114">
        <f t="shared" si="45"/>
        <v>0</v>
      </c>
      <c r="K175" s="114">
        <f t="shared" si="46"/>
        <v>0</v>
      </c>
      <c r="L175" s="206">
        <f>#REF!/91*1</f>
        <v>0</v>
      </c>
      <c r="M175" s="206">
        <f>#REF!/91*1</f>
        <v>0</v>
      </c>
      <c r="N175" s="206">
        <f>#REF!/91*1</f>
        <v>0</v>
      </c>
      <c r="O175" s="206">
        <f>#REF!/91*9</f>
        <v>0</v>
      </c>
      <c r="P175" s="206">
        <f>#REF!+#REF!+#REF!+#REF!</f>
        <v>0</v>
      </c>
      <c r="Q175" s="206">
        <f>#REF!/91*23</f>
        <v>0</v>
      </c>
      <c r="R175" s="206">
        <f>#REF!/91*9</f>
        <v>0</v>
      </c>
      <c r="S175" s="206">
        <f>#REF!/91*9</f>
        <v>0</v>
      </c>
      <c r="T175" s="206">
        <f>#REF!+#REF!+#REF!</f>
        <v>0</v>
      </c>
      <c r="U175" s="206">
        <f>#REF!/91*2</f>
        <v>0</v>
      </c>
      <c r="V175" s="206">
        <f>#REF!/91*5</f>
        <v>0</v>
      </c>
      <c r="W175" s="202">
        <f>#REF!/91*4</f>
        <v>0</v>
      </c>
      <c r="X175" s="202">
        <f>#REF!/91*13</f>
        <v>0</v>
      </c>
      <c r="Y175" s="203">
        <f>#REF!+#REF!+#REF!+#REF!</f>
        <v>0</v>
      </c>
    </row>
    <row r="176" spans="1:25" s="16" customFormat="1" ht="12.75">
      <c r="A176" s="109" t="s">
        <v>207</v>
      </c>
      <c r="B176" s="119" t="s">
        <v>759</v>
      </c>
      <c r="C176" s="111">
        <v>70000</v>
      </c>
      <c r="D176" s="111">
        <v>0</v>
      </c>
      <c r="E176" s="112">
        <f>#REF!+#REF!</f>
        <v>70000</v>
      </c>
      <c r="F176" s="111">
        <v>16506.349999999999</v>
      </c>
      <c r="G176" s="104">
        <f>#REF!/#REF!</f>
        <v>0.23580499999999999</v>
      </c>
      <c r="H176" s="113">
        <v>50000</v>
      </c>
      <c r="I176" s="114">
        <f t="shared" si="44"/>
        <v>2.4812857705258286E-3</v>
      </c>
      <c r="J176" s="114">
        <f t="shared" si="45"/>
        <v>4.0875924343335571E-3</v>
      </c>
      <c r="K176" s="114">
        <f t="shared" si="46"/>
        <v>4.0875924343335571E-3</v>
      </c>
      <c r="L176" s="206">
        <v>0</v>
      </c>
      <c r="M176" s="206">
        <v>0</v>
      </c>
      <c r="N176" s="206">
        <v>0</v>
      </c>
      <c r="O176" s="206">
        <v>0</v>
      </c>
      <c r="P176" s="206">
        <v>0</v>
      </c>
      <c r="Q176" s="206">
        <v>0</v>
      </c>
      <c r="R176" s="206">
        <v>0</v>
      </c>
      <c r="S176" s="206">
        <v>0</v>
      </c>
      <c r="T176" s="206">
        <v>0</v>
      </c>
      <c r="U176" s="206">
        <v>50000</v>
      </c>
      <c r="V176" s="206">
        <v>0</v>
      </c>
      <c r="W176" s="202">
        <v>0</v>
      </c>
      <c r="X176" s="202">
        <v>0</v>
      </c>
      <c r="Y176" s="203">
        <f>#REF!+#REF!+#REF!+#REF!</f>
        <v>50000</v>
      </c>
    </row>
    <row r="177" spans="1:25" s="16" customFormat="1" ht="12.75">
      <c r="A177" s="109" t="s">
        <v>208</v>
      </c>
      <c r="B177" s="119" t="s">
        <v>369</v>
      </c>
      <c r="C177" s="111">
        <v>80000</v>
      </c>
      <c r="D177" s="111">
        <v>0</v>
      </c>
      <c r="E177" s="112">
        <f>#REF!+#REF!</f>
        <v>80000</v>
      </c>
      <c r="F177" s="111">
        <v>18211.37</v>
      </c>
      <c r="G177" s="104">
        <f>#REF!/#REF!</f>
        <v>0.227642125</v>
      </c>
      <c r="H177" s="113">
        <v>50000</v>
      </c>
      <c r="I177" s="114">
        <f t="shared" si="44"/>
        <v>2.4812857705258286E-3</v>
      </c>
      <c r="J177" s="114">
        <f t="shared" si="45"/>
        <v>4.6715342106669229E-3</v>
      </c>
      <c r="K177" s="114">
        <f t="shared" si="46"/>
        <v>4.6715342106669229E-3</v>
      </c>
      <c r="L177" s="206">
        <f>#REF!/91*1</f>
        <v>549.45054945054949</v>
      </c>
      <c r="M177" s="206">
        <f>#REF!/91*1</f>
        <v>549.45054945054949</v>
      </c>
      <c r="N177" s="206">
        <f>#REF!/91*1</f>
        <v>549.45054945054949</v>
      </c>
      <c r="O177" s="206">
        <f>#REF!/91*9</f>
        <v>4945.0549450549452</v>
      </c>
      <c r="P177" s="206">
        <f>#REF!+#REF!+#REF!+#REF!</f>
        <v>6593.4065934065939</v>
      </c>
      <c r="Q177" s="206">
        <f>#REF!/91*23</f>
        <v>12637.362637362638</v>
      </c>
      <c r="R177" s="206">
        <f>#REF!/91*9</f>
        <v>4945.0549450549452</v>
      </c>
      <c r="S177" s="206">
        <v>0</v>
      </c>
      <c r="T177" s="206">
        <f>#REF!+#REF!+#REF!</f>
        <v>17582.417582417584</v>
      </c>
      <c r="U177" s="206">
        <v>0</v>
      </c>
      <c r="V177" s="206">
        <f>#REF!/91*5</f>
        <v>2747.2527472527472</v>
      </c>
      <c r="W177" s="202">
        <v>13736.26</v>
      </c>
      <c r="X177" s="202">
        <v>9340.86</v>
      </c>
      <c r="Y177" s="203">
        <f>#REF!+#REF!+#REF!+#REF!</f>
        <v>25824.37274725275</v>
      </c>
    </row>
    <row r="178" spans="1:25" s="16" customFormat="1" ht="12.75">
      <c r="A178" s="109" t="s">
        <v>209</v>
      </c>
      <c r="B178" s="119" t="s">
        <v>370</v>
      </c>
      <c r="C178" s="111">
        <v>200000</v>
      </c>
      <c r="D178" s="111">
        <v>0</v>
      </c>
      <c r="E178" s="112">
        <f>#REF!+#REF!</f>
        <v>200000</v>
      </c>
      <c r="F178" s="111">
        <v>99929.67</v>
      </c>
      <c r="G178" s="104">
        <f>#REF!/#REF!</f>
        <v>0.49964835000000002</v>
      </c>
      <c r="H178" s="113">
        <v>200000</v>
      </c>
      <c r="I178" s="114">
        <f t="shared" si="44"/>
        <v>9.9251430821033146E-3</v>
      </c>
      <c r="J178" s="114">
        <f t="shared" si="45"/>
        <v>1.1678835526667307E-2</v>
      </c>
      <c r="K178" s="114">
        <f t="shared" si="46"/>
        <v>1.1678835526667307E-2</v>
      </c>
      <c r="L178" s="206">
        <f>#REF!/91*1</f>
        <v>2197.802197802198</v>
      </c>
      <c r="M178" s="206">
        <f>#REF!/91*1</f>
        <v>2197.802197802198</v>
      </c>
      <c r="N178" s="206">
        <f>#REF!/91*1</f>
        <v>2197.802197802198</v>
      </c>
      <c r="O178" s="206">
        <f>#REF!/91*9</f>
        <v>19780.219780219781</v>
      </c>
      <c r="P178" s="206">
        <f>#REF!+#REF!+#REF!+#REF!</f>
        <v>26373.626373626375</v>
      </c>
      <c r="Q178" s="206">
        <f>#REF!/91*23</f>
        <v>50549.45054945055</v>
      </c>
      <c r="R178" s="206">
        <v>0</v>
      </c>
      <c r="S178" s="206">
        <v>0</v>
      </c>
      <c r="T178" s="206">
        <f>#REF!+#REF!+#REF!</f>
        <v>50549.45054945055</v>
      </c>
      <c r="U178" s="206">
        <v>0</v>
      </c>
      <c r="V178" s="206">
        <f>#REF!/91*5</f>
        <v>10989.010989010989</v>
      </c>
      <c r="W178" s="202">
        <v>74725.27</v>
      </c>
      <c r="X178" s="202">
        <v>37362.43</v>
      </c>
      <c r="Y178" s="203">
        <f>#REF!+#REF!+#REF!+#REF!</f>
        <v>123076.710989011</v>
      </c>
    </row>
    <row r="179" spans="1:25" s="16" customFormat="1" ht="12.75">
      <c r="A179" s="109" t="s">
        <v>743</v>
      </c>
      <c r="B179" s="119" t="s">
        <v>760</v>
      </c>
      <c r="C179" s="111">
        <v>0</v>
      </c>
      <c r="D179" s="111">
        <v>0</v>
      </c>
      <c r="E179" s="112">
        <f>#REF!+#REF!</f>
        <v>0</v>
      </c>
      <c r="F179" s="111">
        <v>0</v>
      </c>
      <c r="G179" s="104" t="e">
        <f>#REF!/#REF!</f>
        <v>#DIV/0!</v>
      </c>
      <c r="H179" s="113">
        <v>0</v>
      </c>
      <c r="I179" s="114">
        <f t="shared" si="44"/>
        <v>0</v>
      </c>
      <c r="J179" s="114">
        <f t="shared" si="45"/>
        <v>0</v>
      </c>
      <c r="K179" s="114">
        <f t="shared" si="46"/>
        <v>0</v>
      </c>
      <c r="L179" s="206">
        <f>#REF!/91*1</f>
        <v>0</v>
      </c>
      <c r="M179" s="206">
        <f>#REF!/91*1</f>
        <v>0</v>
      </c>
      <c r="N179" s="206">
        <v>0</v>
      </c>
      <c r="O179" s="206">
        <f>#REF!/91*9</f>
        <v>0</v>
      </c>
      <c r="P179" s="206">
        <f>#REF!+#REF!+#REF!+#REF!</f>
        <v>0</v>
      </c>
      <c r="Q179" s="206">
        <f>#REF!/91*23</f>
        <v>0</v>
      </c>
      <c r="R179" s="206">
        <f>#REF!/91*21</f>
        <v>0</v>
      </c>
      <c r="S179" s="206">
        <f>#REF!/91*9</f>
        <v>0</v>
      </c>
      <c r="T179" s="206">
        <f>#REF!+#REF!+#REF!</f>
        <v>0</v>
      </c>
      <c r="U179" s="206">
        <f>#REF!/91*2</f>
        <v>0</v>
      </c>
      <c r="V179" s="206">
        <f>#REF!/91*5</f>
        <v>0</v>
      </c>
      <c r="W179" s="202">
        <f>#REF!/91*4</f>
        <v>0</v>
      </c>
      <c r="X179" s="202">
        <f>#REF!/91*13</f>
        <v>0</v>
      </c>
      <c r="Y179" s="203">
        <f>#REF!+#REF!+#REF!+#REF!</f>
        <v>0</v>
      </c>
    </row>
    <row r="180" spans="1:25" s="16" customFormat="1" ht="12.75">
      <c r="A180" s="109" t="s">
        <v>744</v>
      </c>
      <c r="B180" s="119" t="s">
        <v>761</v>
      </c>
      <c r="C180" s="111">
        <v>2000</v>
      </c>
      <c r="D180" s="111"/>
      <c r="E180" s="112">
        <f>#REF!+#REF!</f>
        <v>2000</v>
      </c>
      <c r="F180" s="111">
        <v>0</v>
      </c>
      <c r="G180" s="104">
        <f>#REF!/#REF!</f>
        <v>0</v>
      </c>
      <c r="H180" s="113">
        <v>2000</v>
      </c>
      <c r="I180" s="114">
        <f t="shared" si="44"/>
        <v>9.9251430821033147E-5</v>
      </c>
      <c r="J180" s="114">
        <f t="shared" si="45"/>
        <v>1.1678835526667308E-4</v>
      </c>
      <c r="K180" s="114">
        <f t="shared" si="46"/>
        <v>1.1678835526667308E-4</v>
      </c>
      <c r="L180" s="206">
        <v>0</v>
      </c>
      <c r="M180" s="206"/>
      <c r="N180" s="206">
        <v>0</v>
      </c>
      <c r="O180" s="206">
        <f>#REF!/91*9</f>
        <v>197.80219780219781</v>
      </c>
      <c r="P180" s="206">
        <f>#REF!+#REF!+#REF!+#REF!</f>
        <v>197.80219780219781</v>
      </c>
      <c r="Q180" s="206">
        <f>#REF!/91*23</f>
        <v>505.49450549450552</v>
      </c>
      <c r="R180" s="206">
        <v>659.34</v>
      </c>
      <c r="S180" s="206">
        <v>0</v>
      </c>
      <c r="T180" s="206">
        <f>#REF!+#REF!+#REF!</f>
        <v>1164.8345054945055</v>
      </c>
      <c r="U180" s="206">
        <v>0</v>
      </c>
      <c r="V180" s="206">
        <f>#REF!/91*5</f>
        <v>109.8901098901099</v>
      </c>
      <c r="W180" s="202">
        <f>#REF!/91*4</f>
        <v>87.912087912087912</v>
      </c>
      <c r="X180" s="202">
        <v>439.71</v>
      </c>
      <c r="Y180" s="203">
        <f>#REF!+#REF!+#REF!+#REF!</f>
        <v>637.51219780219776</v>
      </c>
    </row>
    <row r="181" spans="1:25" s="16" customFormat="1" ht="12.75">
      <c r="A181" s="109" t="s">
        <v>210</v>
      </c>
      <c r="B181" s="119" t="s">
        <v>371</v>
      </c>
      <c r="C181" s="111">
        <v>0</v>
      </c>
      <c r="D181" s="111">
        <v>0</v>
      </c>
      <c r="E181" s="112">
        <f>#REF!+#REF!</f>
        <v>0</v>
      </c>
      <c r="F181" s="111">
        <v>0</v>
      </c>
      <c r="G181" s="104" t="e">
        <f>#REF!/#REF!</f>
        <v>#DIV/0!</v>
      </c>
      <c r="H181" s="113">
        <v>0</v>
      </c>
      <c r="I181" s="114">
        <f t="shared" si="44"/>
        <v>0</v>
      </c>
      <c r="J181" s="114">
        <f t="shared" si="45"/>
        <v>0</v>
      </c>
      <c r="K181" s="114">
        <f t="shared" si="46"/>
        <v>0</v>
      </c>
      <c r="L181" s="206">
        <f>#REF!/91*1</f>
        <v>0</v>
      </c>
      <c r="M181" s="206">
        <f>#REF!/91*1</f>
        <v>0</v>
      </c>
      <c r="N181" s="206">
        <f>#REF!/91*4</f>
        <v>0</v>
      </c>
      <c r="O181" s="206">
        <f>#REF!/91*9</f>
        <v>0</v>
      </c>
      <c r="P181" s="206">
        <f>#REF!+#REF!+#REF!+#REF!</f>
        <v>0</v>
      </c>
      <c r="Q181" s="206">
        <f>#REF!/91*23</f>
        <v>0</v>
      </c>
      <c r="R181" s="206">
        <f>#REF!/91*21</f>
        <v>0</v>
      </c>
      <c r="S181" s="206">
        <f>#REF!/91*9</f>
        <v>0</v>
      </c>
      <c r="T181" s="206">
        <f>#REF!+#REF!+#REF!</f>
        <v>0</v>
      </c>
      <c r="U181" s="206">
        <f>#REF!/91*2</f>
        <v>0</v>
      </c>
      <c r="V181" s="206">
        <f>#REF!/91*5</f>
        <v>0</v>
      </c>
      <c r="W181" s="202">
        <f>#REF!/91*4</f>
        <v>0</v>
      </c>
      <c r="X181" s="202">
        <f>#REF!/91*13</f>
        <v>0</v>
      </c>
      <c r="Y181" s="203">
        <f>#REF!+#REF!+#REF!+#REF!</f>
        <v>0</v>
      </c>
    </row>
    <row r="182" spans="1:25" s="16" customFormat="1" ht="12.75">
      <c r="A182" s="109" t="s">
        <v>745</v>
      </c>
      <c r="B182" s="119" t="s">
        <v>767</v>
      </c>
      <c r="C182" s="111">
        <v>0</v>
      </c>
      <c r="D182" s="111">
        <v>0</v>
      </c>
      <c r="E182" s="112">
        <f>#REF!+#REF!</f>
        <v>0</v>
      </c>
      <c r="F182" s="111">
        <v>0</v>
      </c>
      <c r="G182" s="104" t="e">
        <f>#REF!/#REF!</f>
        <v>#DIV/0!</v>
      </c>
      <c r="H182" s="113">
        <v>0</v>
      </c>
      <c r="I182" s="114">
        <f t="shared" si="44"/>
        <v>0</v>
      </c>
      <c r="J182" s="114">
        <f t="shared" si="45"/>
        <v>0</v>
      </c>
      <c r="K182" s="114">
        <f t="shared" si="46"/>
        <v>0</v>
      </c>
      <c r="L182" s="206">
        <f>#REF!/91*1</f>
        <v>0</v>
      </c>
      <c r="M182" s="206">
        <f>#REF!/91*1</f>
        <v>0</v>
      </c>
      <c r="N182" s="206">
        <f>#REF!/91*4</f>
        <v>0</v>
      </c>
      <c r="O182" s="206">
        <f>#REF!/91*9</f>
        <v>0</v>
      </c>
      <c r="P182" s="206">
        <f>#REF!+#REF!+#REF!+#REF!</f>
        <v>0</v>
      </c>
      <c r="Q182" s="206">
        <f>#REF!/91*23</f>
        <v>0</v>
      </c>
      <c r="R182" s="206">
        <f>#REF!/91*21</f>
        <v>0</v>
      </c>
      <c r="S182" s="206">
        <f>#REF!/91*9</f>
        <v>0</v>
      </c>
      <c r="T182" s="206">
        <f>#REF!+#REF!+#REF!</f>
        <v>0</v>
      </c>
      <c r="U182" s="206">
        <f>#REF!/91*2</f>
        <v>0</v>
      </c>
      <c r="V182" s="206">
        <f>#REF!/91*5</f>
        <v>0</v>
      </c>
      <c r="W182" s="202">
        <f>#REF!/91*4</f>
        <v>0</v>
      </c>
      <c r="X182" s="202">
        <f>#REF!/91*13</f>
        <v>0</v>
      </c>
      <c r="Y182" s="203">
        <f>#REF!+#REF!+#REF!+#REF!</f>
        <v>0</v>
      </c>
    </row>
    <row r="183" spans="1:25" s="16" customFormat="1" ht="12.75">
      <c r="A183" s="109" t="s">
        <v>746</v>
      </c>
      <c r="B183" s="119" t="s">
        <v>762</v>
      </c>
      <c r="C183" s="111">
        <v>0</v>
      </c>
      <c r="D183" s="111">
        <v>0</v>
      </c>
      <c r="E183" s="112">
        <f>#REF!+#REF!</f>
        <v>0</v>
      </c>
      <c r="F183" s="111">
        <v>0</v>
      </c>
      <c r="G183" s="104" t="e">
        <f>#REF!/#REF!</f>
        <v>#DIV/0!</v>
      </c>
      <c r="H183" s="113">
        <v>0</v>
      </c>
      <c r="I183" s="114">
        <f t="shared" si="44"/>
        <v>0</v>
      </c>
      <c r="J183" s="114">
        <f t="shared" si="45"/>
        <v>0</v>
      </c>
      <c r="K183" s="114">
        <f t="shared" si="46"/>
        <v>0</v>
      </c>
      <c r="L183" s="206">
        <f>#REF!/91*1</f>
        <v>0</v>
      </c>
      <c r="M183" s="206">
        <f>#REF!/91*1</f>
        <v>0</v>
      </c>
      <c r="N183" s="206">
        <f>#REF!/91*4</f>
        <v>0</v>
      </c>
      <c r="O183" s="206">
        <f>#REF!/91*9</f>
        <v>0</v>
      </c>
      <c r="P183" s="206">
        <f>#REF!+#REF!+#REF!+#REF!</f>
        <v>0</v>
      </c>
      <c r="Q183" s="206">
        <f>#REF!/91*23</f>
        <v>0</v>
      </c>
      <c r="R183" s="206">
        <f>#REF!/91*21</f>
        <v>0</v>
      </c>
      <c r="S183" s="206">
        <f>#REF!/91*9</f>
        <v>0</v>
      </c>
      <c r="T183" s="206">
        <f>#REF!+#REF!+#REF!</f>
        <v>0</v>
      </c>
      <c r="U183" s="206">
        <f>#REF!/91*2</f>
        <v>0</v>
      </c>
      <c r="V183" s="206">
        <f>#REF!/91*5</f>
        <v>0</v>
      </c>
      <c r="W183" s="202">
        <f>#REF!/91*4</f>
        <v>0</v>
      </c>
      <c r="X183" s="202">
        <f>#REF!/91*13</f>
        <v>0</v>
      </c>
      <c r="Y183" s="203">
        <f>#REF!+#REF!+#REF!+#REF!</f>
        <v>0</v>
      </c>
    </row>
    <row r="184" spans="1:25" s="16" customFormat="1" ht="12.75">
      <c r="A184" s="109" t="s">
        <v>747</v>
      </c>
      <c r="B184" s="119" t="s">
        <v>763</v>
      </c>
      <c r="C184" s="111">
        <v>0</v>
      </c>
      <c r="D184" s="111">
        <v>0</v>
      </c>
      <c r="E184" s="112">
        <f>#REF!+#REF!</f>
        <v>0</v>
      </c>
      <c r="F184" s="111">
        <v>0</v>
      </c>
      <c r="G184" s="104" t="e">
        <f>#REF!/#REF!</f>
        <v>#DIV/0!</v>
      </c>
      <c r="H184" s="113">
        <v>0</v>
      </c>
      <c r="I184" s="114">
        <f t="shared" si="44"/>
        <v>0</v>
      </c>
      <c r="J184" s="114">
        <f t="shared" si="45"/>
        <v>0</v>
      </c>
      <c r="K184" s="114">
        <f t="shared" si="46"/>
        <v>0</v>
      </c>
      <c r="L184" s="206">
        <f>#REF!/91*1</f>
        <v>0</v>
      </c>
      <c r="M184" s="206">
        <f>#REF!/91*1</f>
        <v>0</v>
      </c>
      <c r="N184" s="206">
        <f>#REF!/91*4</f>
        <v>0</v>
      </c>
      <c r="O184" s="206">
        <f>#REF!/91*9</f>
        <v>0</v>
      </c>
      <c r="P184" s="206">
        <f>#REF!+#REF!+#REF!+#REF!</f>
        <v>0</v>
      </c>
      <c r="Q184" s="206">
        <f>#REF!/91*23</f>
        <v>0</v>
      </c>
      <c r="R184" s="206">
        <f>#REF!/91*21</f>
        <v>0</v>
      </c>
      <c r="S184" s="206">
        <f>#REF!/91*9</f>
        <v>0</v>
      </c>
      <c r="T184" s="206">
        <f>#REF!+#REF!+#REF!</f>
        <v>0</v>
      </c>
      <c r="U184" s="206">
        <f>#REF!/91*2</f>
        <v>0</v>
      </c>
      <c r="V184" s="206">
        <f>#REF!/91*5</f>
        <v>0</v>
      </c>
      <c r="W184" s="202">
        <f>#REF!/91*4</f>
        <v>0</v>
      </c>
      <c r="X184" s="202">
        <f>#REF!/91*13</f>
        <v>0</v>
      </c>
      <c r="Y184" s="203">
        <f>#REF!+#REF!+#REF!+#REF!</f>
        <v>0</v>
      </c>
    </row>
    <row r="185" spans="1:25" s="16" customFormat="1" ht="12.75">
      <c r="A185" s="109" t="s">
        <v>211</v>
      </c>
      <c r="B185" s="119" t="s">
        <v>764</v>
      </c>
      <c r="C185" s="111">
        <v>100000</v>
      </c>
      <c r="D185" s="111"/>
      <c r="E185" s="112">
        <f>#REF!+#REF!</f>
        <v>100000</v>
      </c>
      <c r="F185" s="111">
        <v>8940</v>
      </c>
      <c r="G185" s="104">
        <f>#REF!/#REF!</f>
        <v>8.9399999999999993E-2</v>
      </c>
      <c r="H185" s="113">
        <v>50000</v>
      </c>
      <c r="I185" s="114">
        <f t="shared" si="44"/>
        <v>2.4812857705258286E-3</v>
      </c>
      <c r="J185" s="114">
        <f t="shared" si="45"/>
        <v>5.8394177633336536E-3</v>
      </c>
      <c r="K185" s="114">
        <f t="shared" si="46"/>
        <v>5.8394177633336536E-3</v>
      </c>
      <c r="L185" s="206">
        <f>#REF!/91*1</f>
        <v>549.45054945054949</v>
      </c>
      <c r="M185" s="206"/>
      <c r="N185" s="206">
        <v>0</v>
      </c>
      <c r="O185" s="206">
        <f>#REF!/91*9</f>
        <v>4945.0549450549452</v>
      </c>
      <c r="P185" s="206">
        <f>#REF!+#REF!+#REF!+#REF!</f>
        <v>5494.5054945054944</v>
      </c>
      <c r="Q185" s="206">
        <f>#REF!/91*23</f>
        <v>12637.362637362638</v>
      </c>
      <c r="R185" s="206">
        <v>16483.52</v>
      </c>
      <c r="S185" s="206">
        <v>0</v>
      </c>
      <c r="T185" s="206">
        <f>#REF!+#REF!+#REF!</f>
        <v>29120.882637362636</v>
      </c>
      <c r="U185" s="206">
        <v>0</v>
      </c>
      <c r="V185" s="206">
        <f>#REF!/91*5</f>
        <v>2747.2527472527472</v>
      </c>
      <c r="W185" s="202">
        <f>#REF!/91*4</f>
        <v>2197.802197802198</v>
      </c>
      <c r="X185" s="202">
        <v>10440</v>
      </c>
      <c r="Y185" s="203">
        <f>#REF!+#REF!+#REF!+#REF!</f>
        <v>15385.054945054944</v>
      </c>
    </row>
    <row r="186" spans="1:25" s="16" customFormat="1" ht="12.75">
      <c r="A186" s="109" t="s">
        <v>748</v>
      </c>
      <c r="B186" s="119" t="s">
        <v>765</v>
      </c>
      <c r="C186" s="111">
        <v>0</v>
      </c>
      <c r="D186" s="111">
        <v>0</v>
      </c>
      <c r="E186" s="112">
        <f>#REF!+#REF!</f>
        <v>0</v>
      </c>
      <c r="F186" s="111">
        <v>0</v>
      </c>
      <c r="G186" s="104" t="e">
        <f>#REF!/#REF!</f>
        <v>#DIV/0!</v>
      </c>
      <c r="H186" s="113">
        <v>0</v>
      </c>
      <c r="I186" s="114">
        <f t="shared" si="44"/>
        <v>0</v>
      </c>
      <c r="J186" s="114">
        <f t="shared" si="45"/>
        <v>0</v>
      </c>
      <c r="K186" s="114">
        <f t="shared" si="46"/>
        <v>0</v>
      </c>
      <c r="L186" s="206">
        <f>#REF!/91*1</f>
        <v>0</v>
      </c>
      <c r="M186" s="206">
        <f>#REF!/91*1</f>
        <v>0</v>
      </c>
      <c r="N186" s="206">
        <f>#REF!/91*4</f>
        <v>0</v>
      </c>
      <c r="O186" s="206">
        <f>#REF!/91*9</f>
        <v>0</v>
      </c>
      <c r="P186" s="206">
        <f>#REF!+#REF!+#REF!+#REF!</f>
        <v>0</v>
      </c>
      <c r="Q186" s="206">
        <f>#REF!/91*23</f>
        <v>0</v>
      </c>
      <c r="R186" s="206">
        <f>#REF!/91*21</f>
        <v>0</v>
      </c>
      <c r="S186" s="206">
        <f>#REF!/91*9</f>
        <v>0</v>
      </c>
      <c r="T186" s="206">
        <f>#REF!+#REF!+#REF!</f>
        <v>0</v>
      </c>
      <c r="U186" s="206">
        <f>#REF!/91*2</f>
        <v>0</v>
      </c>
      <c r="V186" s="206">
        <f>#REF!/91*5</f>
        <v>0</v>
      </c>
      <c r="W186" s="202">
        <f>#REF!/91*4</f>
        <v>0</v>
      </c>
      <c r="X186" s="202">
        <f>#REF!/91*13</f>
        <v>0</v>
      </c>
      <c r="Y186" s="203">
        <f>#REF!+#REF!+#REF!+#REF!</f>
        <v>0</v>
      </c>
    </row>
    <row r="187" spans="1:25" s="16" customFormat="1" ht="12.75">
      <c r="A187" s="109" t="s">
        <v>749</v>
      </c>
      <c r="B187" s="119" t="s">
        <v>706</v>
      </c>
      <c r="C187" s="111">
        <v>0</v>
      </c>
      <c r="D187" s="111">
        <v>0</v>
      </c>
      <c r="E187" s="112">
        <f>#REF!+#REF!</f>
        <v>0</v>
      </c>
      <c r="F187" s="111">
        <v>0</v>
      </c>
      <c r="G187" s="104" t="e">
        <f>#REF!/#REF!</f>
        <v>#DIV/0!</v>
      </c>
      <c r="H187" s="113">
        <v>0</v>
      </c>
      <c r="I187" s="114">
        <f t="shared" si="44"/>
        <v>0</v>
      </c>
      <c r="J187" s="114">
        <f t="shared" si="45"/>
        <v>0</v>
      </c>
      <c r="K187" s="114">
        <f t="shared" si="46"/>
        <v>0</v>
      </c>
      <c r="L187" s="206">
        <f>#REF!/91*1</f>
        <v>0</v>
      </c>
      <c r="M187" s="206">
        <f>#REF!/91*1</f>
        <v>0</v>
      </c>
      <c r="N187" s="206">
        <f>#REF!/91*4</f>
        <v>0</v>
      </c>
      <c r="O187" s="206">
        <f>#REF!/91*9</f>
        <v>0</v>
      </c>
      <c r="P187" s="206">
        <f>#REF!+#REF!+#REF!+#REF!</f>
        <v>0</v>
      </c>
      <c r="Q187" s="206">
        <f>#REF!/91*23</f>
        <v>0</v>
      </c>
      <c r="R187" s="206">
        <f>#REF!/91*21</f>
        <v>0</v>
      </c>
      <c r="S187" s="206">
        <f>#REF!/91*9</f>
        <v>0</v>
      </c>
      <c r="T187" s="206">
        <f>#REF!+#REF!+#REF!</f>
        <v>0</v>
      </c>
      <c r="U187" s="206">
        <f>#REF!/91*2</f>
        <v>0</v>
      </c>
      <c r="V187" s="206">
        <f>#REF!/91*5</f>
        <v>0</v>
      </c>
      <c r="W187" s="202">
        <f>#REF!/91*4</f>
        <v>0</v>
      </c>
      <c r="X187" s="202">
        <f>#REF!/91*13</f>
        <v>0</v>
      </c>
      <c r="Y187" s="203">
        <f>#REF!+#REF!+#REF!+#REF!</f>
        <v>0</v>
      </c>
    </row>
    <row r="188" spans="1:25" s="16" customFormat="1" ht="12.75">
      <c r="A188" s="109" t="s">
        <v>212</v>
      </c>
      <c r="B188" s="119" t="s">
        <v>766</v>
      </c>
      <c r="C188" s="111">
        <v>20000</v>
      </c>
      <c r="D188" s="111">
        <v>0</v>
      </c>
      <c r="E188" s="112">
        <f>#REF!+#REF!</f>
        <v>20000</v>
      </c>
      <c r="F188" s="111">
        <v>0</v>
      </c>
      <c r="G188" s="104">
        <f>#REF!/#REF!</f>
        <v>0</v>
      </c>
      <c r="H188" s="113">
        <v>20000</v>
      </c>
      <c r="I188" s="114">
        <f t="shared" si="44"/>
        <v>9.925143082103315E-4</v>
      </c>
      <c r="J188" s="114">
        <f t="shared" si="45"/>
        <v>1.1678835526667307E-3</v>
      </c>
      <c r="K188" s="114">
        <f t="shared" si="46"/>
        <v>1.1678835526667307E-3</v>
      </c>
      <c r="L188" s="206">
        <f>#REF!/91*1</f>
        <v>219.78021978021977</v>
      </c>
      <c r="M188" s="206">
        <f>#REF!/91*1</f>
        <v>219.78021978021977</v>
      </c>
      <c r="N188" s="206">
        <v>0</v>
      </c>
      <c r="O188" s="206">
        <f>#REF!/91*9</f>
        <v>1978.0219780219779</v>
      </c>
      <c r="P188" s="206">
        <f>#REF!+#REF!+#REF!+#REF!</f>
        <v>2417.5824175824173</v>
      </c>
      <c r="Q188" s="206">
        <f>#REF!/91*23</f>
        <v>5054.9450549450548</v>
      </c>
      <c r="R188" s="206">
        <v>6593.51</v>
      </c>
      <c r="S188" s="206">
        <v>0</v>
      </c>
      <c r="T188" s="206">
        <f>#REF!+#REF!+#REF!</f>
        <v>11648.455054945054</v>
      </c>
      <c r="U188" s="206">
        <v>0</v>
      </c>
      <c r="V188" s="206">
        <f>#REF!/91*5</f>
        <v>1098.9010989010987</v>
      </c>
      <c r="W188" s="202">
        <f>#REF!/91*4</f>
        <v>879.12087912087907</v>
      </c>
      <c r="X188" s="202">
        <v>3956.14</v>
      </c>
      <c r="Y188" s="203">
        <f>#REF!+#REF!+#REF!+#REF!</f>
        <v>5934.1619780219771</v>
      </c>
    </row>
    <row r="189" spans="1:25" s="16" customFormat="1" ht="12.75">
      <c r="A189" s="109" t="s">
        <v>733</v>
      </c>
      <c r="B189" s="119" t="s">
        <v>708</v>
      </c>
      <c r="C189" s="111">
        <v>100000</v>
      </c>
      <c r="D189" s="111">
        <v>0</v>
      </c>
      <c r="E189" s="112">
        <f>#REF!+#REF!</f>
        <v>100000</v>
      </c>
      <c r="F189" s="111">
        <v>42048</v>
      </c>
      <c r="G189" s="104">
        <f>#REF!/#REF!</f>
        <v>0.42048000000000002</v>
      </c>
      <c r="H189" s="113">
        <v>100000</v>
      </c>
      <c r="I189" s="114">
        <f t="shared" si="44"/>
        <v>4.9625715410516573E-3</v>
      </c>
      <c r="J189" s="114">
        <f t="shared" si="45"/>
        <v>5.8394177633336536E-3</v>
      </c>
      <c r="K189" s="114">
        <f t="shared" si="46"/>
        <v>5.8394177633336536E-3</v>
      </c>
      <c r="L189" s="206">
        <f>#REF!/91*1</f>
        <v>1098.901098901099</v>
      </c>
      <c r="M189" s="206">
        <f>#REF!/91*1</f>
        <v>1098.901098901099</v>
      </c>
      <c r="N189" s="206">
        <v>0</v>
      </c>
      <c r="O189" s="206">
        <f>#REF!/91*9</f>
        <v>9890.1098901098903</v>
      </c>
      <c r="P189" s="206">
        <f>#REF!+#REF!+#REF!+#REF!</f>
        <v>12087.912087912089</v>
      </c>
      <c r="Q189" s="206">
        <f>#REF!/91*23</f>
        <v>25274.725274725275</v>
      </c>
      <c r="R189" s="206">
        <v>52746.85</v>
      </c>
      <c r="S189" s="206">
        <v>0</v>
      </c>
      <c r="T189" s="206">
        <f>#REF!+#REF!+#REF!</f>
        <v>78021.57527472527</v>
      </c>
      <c r="U189" s="206">
        <v>0</v>
      </c>
      <c r="V189" s="206">
        <f>#REF!/91*5</f>
        <v>5494.5054945054944</v>
      </c>
      <c r="W189" s="202">
        <f>#REF!/91*4</f>
        <v>4395.6043956043959</v>
      </c>
      <c r="X189" s="202">
        <v>0</v>
      </c>
      <c r="Y189" s="203">
        <f>#REF!+#REF!+#REF!+#REF!</f>
        <v>9890.1098901098903</v>
      </c>
    </row>
    <row r="190" spans="1:25" s="4" customFormat="1" ht="12.75">
      <c r="A190" s="126" t="s">
        <v>927</v>
      </c>
      <c r="B190" s="123" t="s">
        <v>928</v>
      </c>
      <c r="C190" s="120">
        <v>60000</v>
      </c>
      <c r="D190" s="111">
        <v>0</v>
      </c>
      <c r="E190" s="112">
        <f>#REF!+#REF!</f>
        <v>60000</v>
      </c>
      <c r="F190" s="120">
        <v>49242.400000000001</v>
      </c>
      <c r="G190" s="104">
        <f>#REF!/#REF!</f>
        <v>0.8207066666666667</v>
      </c>
      <c r="H190" s="125">
        <v>100000</v>
      </c>
      <c r="I190" s="127">
        <f>+H190/$H$6</f>
        <v>4.9625715410516573E-3</v>
      </c>
      <c r="J190" s="114">
        <f t="shared" si="45"/>
        <v>3.5036506580001922E-3</v>
      </c>
      <c r="K190" s="114">
        <f t="shared" si="46"/>
        <v>3.5036506580001922E-3</v>
      </c>
      <c r="L190" s="206">
        <f>#REF!/91*1</f>
        <v>1098.901098901099</v>
      </c>
      <c r="M190" s="206">
        <f>#REF!/91*1</f>
        <v>1098.901098901099</v>
      </c>
      <c r="N190" s="206">
        <v>0</v>
      </c>
      <c r="O190" s="206">
        <f>#REF!/91*9</f>
        <v>9890.1098901098903</v>
      </c>
      <c r="P190" s="206">
        <f>#REF!+#REF!+#REF!+#REF!</f>
        <v>12087.912087912089</v>
      </c>
      <c r="Q190" s="206">
        <f>#REF!/91*23</f>
        <v>25274.725274725275</v>
      </c>
      <c r="R190" s="206">
        <v>52746.85</v>
      </c>
      <c r="S190" s="206">
        <v>0</v>
      </c>
      <c r="T190" s="206">
        <f>#REF!+#REF!+#REF!</f>
        <v>78021.57527472527</v>
      </c>
      <c r="U190" s="206">
        <v>0</v>
      </c>
      <c r="V190" s="206">
        <f>#REF!/91*5</f>
        <v>5494.5054945054944</v>
      </c>
      <c r="W190" s="202">
        <f>#REF!/91*4</f>
        <v>4395.6043956043959</v>
      </c>
      <c r="X190" s="202">
        <v>0</v>
      </c>
      <c r="Y190" s="203">
        <f>#REF!+#REF!+#REF!+#REF!</f>
        <v>9890.1098901098903</v>
      </c>
    </row>
    <row r="191" spans="1:25" s="23" customFormat="1" ht="12.75">
      <c r="A191" s="100" t="s">
        <v>213</v>
      </c>
      <c r="B191" s="101" t="s">
        <v>214</v>
      </c>
      <c r="C191" s="102">
        <f>C192+C196</f>
        <v>72000</v>
      </c>
      <c r="D191" s="102">
        <f>D192+D196</f>
        <v>0</v>
      </c>
      <c r="E191" s="103">
        <f>#REF!+#REF!</f>
        <v>72000</v>
      </c>
      <c r="F191" s="102">
        <f>F192+F196</f>
        <v>10764.71</v>
      </c>
      <c r="G191" s="104">
        <f>#REF!/#REF!</f>
        <v>0.14950986111111109</v>
      </c>
      <c r="H191" s="105">
        <f>H192+H196</f>
        <v>50000</v>
      </c>
      <c r="I191" s="106">
        <f t="shared" si="44"/>
        <v>2.4812857705258286E-3</v>
      </c>
      <c r="J191" s="106">
        <f t="shared" si="45"/>
        <v>4.2043807896002304E-3</v>
      </c>
      <c r="K191" s="106">
        <f t="shared" si="46"/>
        <v>4.2043807896002304E-3</v>
      </c>
      <c r="L191" s="105">
        <f t="shared" ref="L191:Y191" si="48">L192+L196</f>
        <v>10000</v>
      </c>
      <c r="M191" s="105">
        <f t="shared" si="48"/>
        <v>0</v>
      </c>
      <c r="N191" s="105">
        <f t="shared" si="48"/>
        <v>0</v>
      </c>
      <c r="O191" s="105">
        <f t="shared" si="48"/>
        <v>0</v>
      </c>
      <c r="P191" s="105">
        <f t="shared" si="48"/>
        <v>10000</v>
      </c>
      <c r="Q191" s="105">
        <f t="shared" si="48"/>
        <v>0</v>
      </c>
      <c r="R191" s="105">
        <f t="shared" si="48"/>
        <v>0</v>
      </c>
      <c r="S191" s="105">
        <f t="shared" si="48"/>
        <v>0</v>
      </c>
      <c r="T191" s="105">
        <f t="shared" si="48"/>
        <v>0</v>
      </c>
      <c r="U191" s="105">
        <f t="shared" si="48"/>
        <v>0</v>
      </c>
      <c r="V191" s="105">
        <f t="shared" si="48"/>
        <v>0</v>
      </c>
      <c r="W191" s="105">
        <f t="shared" si="48"/>
        <v>0</v>
      </c>
      <c r="X191" s="105">
        <f t="shared" si="48"/>
        <v>40000</v>
      </c>
      <c r="Y191" s="105">
        <f t="shared" si="48"/>
        <v>40000</v>
      </c>
    </row>
    <row r="192" spans="1:25" s="16" customFormat="1" ht="12.75">
      <c r="A192" s="100" t="s">
        <v>215</v>
      </c>
      <c r="B192" s="92" t="s">
        <v>216</v>
      </c>
      <c r="C192" s="107">
        <f>SUM(C193:C195)</f>
        <v>52000</v>
      </c>
      <c r="D192" s="107">
        <f>SUM(D193:D195)</f>
        <v>0</v>
      </c>
      <c r="E192" s="103">
        <f>#REF!+#REF!</f>
        <v>52000</v>
      </c>
      <c r="F192" s="107">
        <f>SUM(F193:F195)</f>
        <v>9127</v>
      </c>
      <c r="G192" s="104">
        <f>#REF!/#REF!</f>
        <v>0.17551923076923076</v>
      </c>
      <c r="H192" s="108">
        <f>SUM(H193:H195)</f>
        <v>40000</v>
      </c>
      <c r="I192" s="106">
        <f t="shared" si="44"/>
        <v>1.985028616420663E-3</v>
      </c>
      <c r="J192" s="106">
        <f t="shared" si="45"/>
        <v>3.0364972369334997E-3</v>
      </c>
      <c r="K192" s="106">
        <f t="shared" si="46"/>
        <v>3.0364972369334997E-3</v>
      </c>
      <c r="L192" s="108">
        <f t="shared" ref="L192:Y192" si="49">SUM(L193:L195)</f>
        <v>0</v>
      </c>
      <c r="M192" s="108">
        <f t="shared" si="49"/>
        <v>0</v>
      </c>
      <c r="N192" s="108">
        <f t="shared" si="49"/>
        <v>0</v>
      </c>
      <c r="O192" s="108">
        <f t="shared" si="49"/>
        <v>0</v>
      </c>
      <c r="P192" s="108">
        <f t="shared" si="49"/>
        <v>0</v>
      </c>
      <c r="Q192" s="108">
        <f t="shared" si="49"/>
        <v>0</v>
      </c>
      <c r="R192" s="108">
        <f t="shared" si="49"/>
        <v>0</v>
      </c>
      <c r="S192" s="108">
        <f t="shared" si="49"/>
        <v>0</v>
      </c>
      <c r="T192" s="108">
        <f t="shared" si="49"/>
        <v>0</v>
      </c>
      <c r="U192" s="108">
        <f t="shared" si="49"/>
        <v>0</v>
      </c>
      <c r="V192" s="108">
        <f t="shared" si="49"/>
        <v>0</v>
      </c>
      <c r="W192" s="108">
        <f t="shared" si="49"/>
        <v>0</v>
      </c>
      <c r="X192" s="108">
        <f t="shared" si="49"/>
        <v>40000</v>
      </c>
      <c r="Y192" s="108">
        <f t="shared" si="49"/>
        <v>40000</v>
      </c>
    </row>
    <row r="193" spans="1:25" s="16" customFormat="1" ht="12.75">
      <c r="A193" s="109" t="s">
        <v>286</v>
      </c>
      <c r="B193" s="110" t="s">
        <v>372</v>
      </c>
      <c r="C193" s="111">
        <v>0</v>
      </c>
      <c r="D193" s="111">
        <v>0</v>
      </c>
      <c r="E193" s="112">
        <f>#REF!+#REF!</f>
        <v>0</v>
      </c>
      <c r="F193" s="111">
        <v>0</v>
      </c>
      <c r="G193" s="104" t="e">
        <f>#REF!/#REF!</f>
        <v>#DIV/0!</v>
      </c>
      <c r="H193" s="113">
        <v>0</v>
      </c>
      <c r="I193" s="114">
        <f t="shared" si="44"/>
        <v>0</v>
      </c>
      <c r="J193" s="114">
        <f t="shared" si="45"/>
        <v>0</v>
      </c>
      <c r="K193" s="114">
        <f t="shared" si="46"/>
        <v>0</v>
      </c>
      <c r="L193" s="206">
        <v>0</v>
      </c>
      <c r="M193" s="206">
        <v>0</v>
      </c>
      <c r="N193" s="206">
        <v>0</v>
      </c>
      <c r="O193" s="206">
        <v>0</v>
      </c>
      <c r="P193" s="206">
        <f>#REF!+#REF!+#REF!+#REF!</f>
        <v>0</v>
      </c>
      <c r="Q193" s="206">
        <v>0</v>
      </c>
      <c r="R193" s="206">
        <v>0</v>
      </c>
      <c r="S193" s="206">
        <v>0</v>
      </c>
      <c r="T193" s="206">
        <f>#REF!+#REF!+#REF!</f>
        <v>0</v>
      </c>
      <c r="U193" s="206">
        <v>0</v>
      </c>
      <c r="V193" s="206">
        <v>0</v>
      </c>
      <c r="W193" s="202">
        <v>0</v>
      </c>
      <c r="X193" s="202">
        <v>0</v>
      </c>
      <c r="Y193" s="203">
        <f>#REF!+#REF!+#REF!+#REF!</f>
        <v>0</v>
      </c>
    </row>
    <row r="194" spans="1:25" s="16" customFormat="1" ht="12.75">
      <c r="A194" s="109" t="s">
        <v>285</v>
      </c>
      <c r="B194" s="110" t="s">
        <v>373</v>
      </c>
      <c r="C194" s="111">
        <v>42000</v>
      </c>
      <c r="D194" s="111">
        <v>0</v>
      </c>
      <c r="E194" s="112">
        <f>#REF!+#REF!</f>
        <v>42000</v>
      </c>
      <c r="F194" s="111">
        <v>8711.19</v>
      </c>
      <c r="G194" s="104">
        <f>#REF!/#REF!</f>
        <v>0.20740928571428571</v>
      </c>
      <c r="H194" s="113">
        <v>30000</v>
      </c>
      <c r="I194" s="114">
        <f t="shared" si="44"/>
        <v>1.4887714623154971E-3</v>
      </c>
      <c r="J194" s="114">
        <f t="shared" si="45"/>
        <v>2.4525554606001343E-3</v>
      </c>
      <c r="K194" s="114">
        <f t="shared" si="46"/>
        <v>2.4525554606001343E-3</v>
      </c>
      <c r="L194" s="206">
        <v>0</v>
      </c>
      <c r="M194" s="206">
        <v>0</v>
      </c>
      <c r="N194" s="206">
        <v>0</v>
      </c>
      <c r="O194" s="206">
        <v>0</v>
      </c>
      <c r="P194" s="206">
        <f>#REF!+#REF!+#REF!+#REF!</f>
        <v>0</v>
      </c>
      <c r="Q194" s="206">
        <v>0</v>
      </c>
      <c r="R194" s="206">
        <v>0</v>
      </c>
      <c r="S194" s="206">
        <v>0</v>
      </c>
      <c r="T194" s="206">
        <f>#REF!+#REF!+#REF!</f>
        <v>0</v>
      </c>
      <c r="U194" s="206">
        <v>0</v>
      </c>
      <c r="V194" s="206">
        <v>0</v>
      </c>
      <c r="W194" s="202">
        <v>0</v>
      </c>
      <c r="X194" s="202">
        <v>30000</v>
      </c>
      <c r="Y194" s="203">
        <f>#REF!+#REF!+#REF!+#REF!</f>
        <v>30000</v>
      </c>
    </row>
    <row r="195" spans="1:25" s="16" customFormat="1" ht="12.75">
      <c r="A195" s="109" t="s">
        <v>284</v>
      </c>
      <c r="B195" s="110" t="s">
        <v>374</v>
      </c>
      <c r="C195" s="111">
        <v>10000</v>
      </c>
      <c r="D195" s="111">
        <v>0</v>
      </c>
      <c r="E195" s="112">
        <f>#REF!+#REF!</f>
        <v>10000</v>
      </c>
      <c r="F195" s="111">
        <v>415.81</v>
      </c>
      <c r="G195" s="104">
        <f>#REF!/#REF!</f>
        <v>4.1581E-2</v>
      </c>
      <c r="H195" s="113">
        <v>10000</v>
      </c>
      <c r="I195" s="114">
        <f t="shared" si="44"/>
        <v>4.9625715410516575E-4</v>
      </c>
      <c r="J195" s="114">
        <f t="shared" si="45"/>
        <v>5.8394177633336536E-4</v>
      </c>
      <c r="K195" s="114">
        <f t="shared" si="46"/>
        <v>5.8394177633336536E-4</v>
      </c>
      <c r="L195" s="206">
        <v>0</v>
      </c>
      <c r="M195" s="206">
        <v>0</v>
      </c>
      <c r="N195" s="206">
        <v>0</v>
      </c>
      <c r="O195" s="206">
        <v>0</v>
      </c>
      <c r="P195" s="206">
        <f>#REF!+#REF!+#REF!+#REF!</f>
        <v>0</v>
      </c>
      <c r="Q195" s="206">
        <v>0</v>
      </c>
      <c r="R195" s="206">
        <v>0</v>
      </c>
      <c r="S195" s="206">
        <v>0</v>
      </c>
      <c r="T195" s="206">
        <f>#REF!+#REF!+#REF!</f>
        <v>0</v>
      </c>
      <c r="U195" s="206">
        <v>0</v>
      </c>
      <c r="V195" s="206">
        <v>0</v>
      </c>
      <c r="W195" s="202">
        <v>0</v>
      </c>
      <c r="X195" s="202">
        <v>10000</v>
      </c>
      <c r="Y195" s="203">
        <f>#REF!+#REF!+#REF!+#REF!</f>
        <v>10000</v>
      </c>
    </row>
    <row r="196" spans="1:25" s="16" customFormat="1" ht="12.75">
      <c r="A196" s="100" t="s">
        <v>217</v>
      </c>
      <c r="B196" s="117" t="s">
        <v>768</v>
      </c>
      <c r="C196" s="107">
        <f>C197</f>
        <v>20000</v>
      </c>
      <c r="D196" s="107">
        <f>D197</f>
        <v>0</v>
      </c>
      <c r="E196" s="103">
        <f>#REF!+#REF!</f>
        <v>20000</v>
      </c>
      <c r="F196" s="107">
        <f>F197</f>
        <v>1637.71</v>
      </c>
      <c r="G196" s="104">
        <f>#REF!/#REF!</f>
        <v>8.18855E-2</v>
      </c>
      <c r="H196" s="108">
        <f>H197</f>
        <v>10000</v>
      </c>
      <c r="I196" s="106">
        <f t="shared" si="44"/>
        <v>4.9625715410516575E-4</v>
      </c>
      <c r="J196" s="106">
        <f t="shared" si="45"/>
        <v>1.1678835526667307E-3</v>
      </c>
      <c r="K196" s="106">
        <f t="shared" si="46"/>
        <v>1.1678835526667307E-3</v>
      </c>
      <c r="L196" s="108">
        <f t="shared" ref="L196:Y196" si="50">L197</f>
        <v>10000</v>
      </c>
      <c r="M196" s="108">
        <f t="shared" si="50"/>
        <v>0</v>
      </c>
      <c r="N196" s="108">
        <f t="shared" si="50"/>
        <v>0</v>
      </c>
      <c r="O196" s="108">
        <f t="shared" si="50"/>
        <v>0</v>
      </c>
      <c r="P196" s="108">
        <f t="shared" si="50"/>
        <v>10000</v>
      </c>
      <c r="Q196" s="108">
        <f t="shared" si="50"/>
        <v>0</v>
      </c>
      <c r="R196" s="108">
        <f t="shared" si="50"/>
        <v>0</v>
      </c>
      <c r="S196" s="108">
        <f t="shared" si="50"/>
        <v>0</v>
      </c>
      <c r="T196" s="108">
        <f t="shared" si="50"/>
        <v>0</v>
      </c>
      <c r="U196" s="108">
        <f t="shared" si="50"/>
        <v>0</v>
      </c>
      <c r="V196" s="108">
        <f t="shared" si="50"/>
        <v>0</v>
      </c>
      <c r="W196" s="108">
        <f t="shared" si="50"/>
        <v>0</v>
      </c>
      <c r="X196" s="108">
        <f t="shared" si="50"/>
        <v>0</v>
      </c>
      <c r="Y196" s="108">
        <f t="shared" si="50"/>
        <v>0</v>
      </c>
    </row>
    <row r="197" spans="1:25" s="4" customFormat="1" ht="12.75">
      <c r="A197" s="118" t="s">
        <v>769</v>
      </c>
      <c r="B197" s="119" t="s">
        <v>770</v>
      </c>
      <c r="C197" s="107">
        <v>20000</v>
      </c>
      <c r="D197" s="111">
        <v>0</v>
      </c>
      <c r="E197" s="112">
        <f>#REF!+#REF!</f>
        <v>20000</v>
      </c>
      <c r="F197" s="111">
        <v>1637.71</v>
      </c>
      <c r="G197" s="104">
        <f>#REF!/#REF!</f>
        <v>8.18855E-2</v>
      </c>
      <c r="H197" s="113">
        <v>10000</v>
      </c>
      <c r="I197" s="114">
        <f t="shared" si="44"/>
        <v>4.9625715410516575E-4</v>
      </c>
      <c r="J197" s="114">
        <f t="shared" si="45"/>
        <v>1.1678835526667307E-3</v>
      </c>
      <c r="K197" s="114">
        <f t="shared" si="46"/>
        <v>1.1678835526667307E-3</v>
      </c>
      <c r="L197" s="206">
        <v>10000</v>
      </c>
      <c r="M197" s="206">
        <v>0</v>
      </c>
      <c r="N197" s="206">
        <v>0</v>
      </c>
      <c r="O197" s="206">
        <v>0</v>
      </c>
      <c r="P197" s="207">
        <f>#REF!+#REF!+#REF!+#REF!</f>
        <v>10000</v>
      </c>
      <c r="Q197" s="206">
        <v>0</v>
      </c>
      <c r="R197" s="206">
        <v>0</v>
      </c>
      <c r="S197" s="206">
        <v>0</v>
      </c>
      <c r="T197" s="206">
        <f>#REF!+#REF!+#REF!</f>
        <v>0</v>
      </c>
      <c r="U197" s="206">
        <v>0</v>
      </c>
      <c r="V197" s="206">
        <v>0</v>
      </c>
      <c r="W197" s="202">
        <v>0</v>
      </c>
      <c r="X197" s="202">
        <v>0</v>
      </c>
      <c r="Y197" s="203">
        <f>#REF!+#REF!+#REF!+#REF!</f>
        <v>0</v>
      </c>
    </row>
    <row r="198" spans="1:25" s="16" customFormat="1" ht="12.75">
      <c r="A198" s="100" t="s">
        <v>218</v>
      </c>
      <c r="B198" s="101" t="s">
        <v>219</v>
      </c>
      <c r="C198" s="102">
        <f>SUM(C199:C213)</f>
        <v>522000</v>
      </c>
      <c r="D198" s="102">
        <f>SUM(D199:D213)</f>
        <v>0</v>
      </c>
      <c r="E198" s="103">
        <f>#REF!+#REF!</f>
        <v>522000</v>
      </c>
      <c r="F198" s="102">
        <f>SUM(F199:F213)</f>
        <v>462855.58999999997</v>
      </c>
      <c r="G198" s="104">
        <f>#REF!/#REF!</f>
        <v>0.88669653256704972</v>
      </c>
      <c r="H198" s="105">
        <f>SUM(H199:H213)</f>
        <v>320000</v>
      </c>
      <c r="I198" s="106">
        <f t="shared" si="44"/>
        <v>1.5880228931365304E-2</v>
      </c>
      <c r="J198" s="106">
        <f t="shared" si="45"/>
        <v>3.048176072460167E-2</v>
      </c>
      <c r="K198" s="106">
        <f t="shared" si="46"/>
        <v>3.048176072460167E-2</v>
      </c>
      <c r="L198" s="105">
        <f t="shared" ref="L198:Y198" si="51">SUM(L199:L213)</f>
        <v>879.12087912087907</v>
      </c>
      <c r="M198" s="105">
        <f t="shared" si="51"/>
        <v>0</v>
      </c>
      <c r="N198" s="105">
        <f t="shared" si="51"/>
        <v>0</v>
      </c>
      <c r="O198" s="105">
        <f t="shared" si="51"/>
        <v>7912.0879120879117</v>
      </c>
      <c r="P198" s="105">
        <f t="shared" si="51"/>
        <v>8791.20879120879</v>
      </c>
      <c r="Q198" s="105">
        <f t="shared" si="51"/>
        <v>20219.780219780219</v>
      </c>
      <c r="R198" s="105">
        <f t="shared" si="51"/>
        <v>26373.63</v>
      </c>
      <c r="S198" s="105">
        <f t="shared" si="51"/>
        <v>10000</v>
      </c>
      <c r="T198" s="105">
        <f t="shared" si="51"/>
        <v>56593.41021978022</v>
      </c>
      <c r="U198" s="105">
        <f t="shared" si="51"/>
        <v>0</v>
      </c>
      <c r="V198" s="105">
        <f t="shared" si="51"/>
        <v>4395.604395604395</v>
      </c>
      <c r="W198" s="105">
        <f t="shared" si="51"/>
        <v>3516.4835164835163</v>
      </c>
      <c r="X198" s="105">
        <f t="shared" si="51"/>
        <v>246703.57</v>
      </c>
      <c r="Y198" s="105">
        <f t="shared" si="51"/>
        <v>254615.65791208792</v>
      </c>
    </row>
    <row r="199" spans="1:25" s="16" customFormat="1" ht="12.75">
      <c r="A199" s="109" t="s">
        <v>220</v>
      </c>
      <c r="B199" s="110" t="s">
        <v>375</v>
      </c>
      <c r="C199" s="111">
        <v>69125.8</v>
      </c>
      <c r="D199" s="111">
        <v>0</v>
      </c>
      <c r="E199" s="112">
        <f>#REF!+#REF!</f>
        <v>69125.8</v>
      </c>
      <c r="F199" s="111">
        <v>64227.55</v>
      </c>
      <c r="G199" s="104">
        <f>#REF!/#REF!</f>
        <v>0.92914006058519394</v>
      </c>
      <c r="H199" s="113">
        <v>10000</v>
      </c>
      <c r="I199" s="114">
        <f t="shared" si="44"/>
        <v>4.9625715410516575E-4</v>
      </c>
      <c r="J199" s="114">
        <f t="shared" si="45"/>
        <v>4.036544244246495E-3</v>
      </c>
      <c r="K199" s="114">
        <f t="shared" si="46"/>
        <v>4.036544244246495E-3</v>
      </c>
      <c r="L199" s="206">
        <v>0</v>
      </c>
      <c r="M199" s="206">
        <v>0</v>
      </c>
      <c r="N199" s="206">
        <v>0</v>
      </c>
      <c r="O199" s="206">
        <v>0</v>
      </c>
      <c r="P199" s="207">
        <f>#REF!+#REF!+#REF!+#REF!</f>
        <v>0</v>
      </c>
      <c r="Q199" s="206">
        <v>0</v>
      </c>
      <c r="R199" s="206">
        <v>0</v>
      </c>
      <c r="S199" s="206">
        <v>10000</v>
      </c>
      <c r="T199" s="206">
        <f>#REF!+#REF!+#REF!</f>
        <v>10000</v>
      </c>
      <c r="U199" s="206">
        <v>0</v>
      </c>
      <c r="V199" s="206">
        <v>0</v>
      </c>
      <c r="W199" s="202">
        <v>0</v>
      </c>
      <c r="X199" s="202">
        <v>0</v>
      </c>
      <c r="Y199" s="203">
        <f>#REF!+#REF!+#REF!+#REF!</f>
        <v>0</v>
      </c>
    </row>
    <row r="200" spans="1:25" s="16" customFormat="1" ht="12.75">
      <c r="A200" s="109" t="s">
        <v>221</v>
      </c>
      <c r="B200" s="110" t="s">
        <v>875</v>
      </c>
      <c r="C200" s="111">
        <v>352874.2</v>
      </c>
      <c r="D200" s="111">
        <v>0</v>
      </c>
      <c r="E200" s="112">
        <f>#REF!+#REF!</f>
        <v>352874.2</v>
      </c>
      <c r="F200" s="111">
        <v>317432.44</v>
      </c>
      <c r="G200" s="104">
        <f>#REF!/#REF!</f>
        <v>0.89956262033325185</v>
      </c>
      <c r="H200" s="113">
        <v>200000</v>
      </c>
      <c r="I200" s="114">
        <f t="shared" ref="I200:I262" si="52">+H200/$H$6</f>
        <v>9.9251430821033146E-3</v>
      </c>
      <c r="J200" s="114">
        <f t="shared" ref="J200:J263" si="53">+C200/$C$6</f>
        <v>2.0605798717021524E-2</v>
      </c>
      <c r="K200" s="114">
        <f t="shared" ref="K200:K263" si="54">+E200/$E$6</f>
        <v>2.0605798717021524E-2</v>
      </c>
      <c r="L200" s="206">
        <v>0</v>
      </c>
      <c r="M200" s="206">
        <v>0</v>
      </c>
      <c r="N200" s="206">
        <v>0</v>
      </c>
      <c r="O200" s="206">
        <v>0</v>
      </c>
      <c r="P200" s="207">
        <f>#REF!+#REF!+#REF!+#REF!</f>
        <v>0</v>
      </c>
      <c r="Q200" s="206">
        <v>0</v>
      </c>
      <c r="R200" s="206">
        <v>0</v>
      </c>
      <c r="S200" s="206">
        <v>0</v>
      </c>
      <c r="T200" s="206">
        <f>#REF!+#REF!+#REF!</f>
        <v>0</v>
      </c>
      <c r="U200" s="206">
        <v>0</v>
      </c>
      <c r="V200" s="206">
        <v>0</v>
      </c>
      <c r="W200" s="202">
        <v>0</v>
      </c>
      <c r="X200" s="202">
        <v>200000</v>
      </c>
      <c r="Y200" s="203">
        <f>#REF!+#REF!+#REF!+#REF!</f>
        <v>200000</v>
      </c>
    </row>
    <row r="201" spans="1:25" s="16" customFormat="1" ht="12.75">
      <c r="A201" s="109" t="s">
        <v>222</v>
      </c>
      <c r="B201" s="110" t="s">
        <v>376</v>
      </c>
      <c r="C201" s="111">
        <v>30000</v>
      </c>
      <c r="D201" s="111">
        <v>0</v>
      </c>
      <c r="E201" s="112">
        <f>#REF!+#REF!</f>
        <v>30000</v>
      </c>
      <c r="F201" s="111">
        <v>26532.85</v>
      </c>
      <c r="G201" s="104">
        <f>#REF!/#REF!</f>
        <v>0.88442833333333326</v>
      </c>
      <c r="H201" s="113">
        <v>30000</v>
      </c>
      <c r="I201" s="114">
        <f t="shared" si="52"/>
        <v>1.4887714623154971E-3</v>
      </c>
      <c r="J201" s="114">
        <f t="shared" si="53"/>
        <v>1.7518253290000961E-3</v>
      </c>
      <c r="K201" s="114">
        <f t="shared" si="54"/>
        <v>1.7518253290000961E-3</v>
      </c>
      <c r="L201" s="206">
        <v>0</v>
      </c>
      <c r="M201" s="206">
        <v>0</v>
      </c>
      <c r="N201" s="206">
        <v>0</v>
      </c>
      <c r="O201" s="206"/>
      <c r="P201" s="207">
        <f>#REF!+#REF!+#REF!+#REF!</f>
        <v>0</v>
      </c>
      <c r="Q201" s="206">
        <v>0</v>
      </c>
      <c r="R201" s="206">
        <v>0</v>
      </c>
      <c r="S201" s="206">
        <v>0</v>
      </c>
      <c r="T201" s="206">
        <f>#REF!+#REF!+#REF!</f>
        <v>0</v>
      </c>
      <c r="U201" s="206">
        <v>0</v>
      </c>
      <c r="V201" s="206">
        <v>0</v>
      </c>
      <c r="W201" s="202">
        <v>0</v>
      </c>
      <c r="X201" s="202">
        <v>30000</v>
      </c>
      <c r="Y201" s="203">
        <f>#REF!+#REF!+#REF!+#REF!</f>
        <v>30000</v>
      </c>
    </row>
    <row r="202" spans="1:25" s="16" customFormat="1" ht="12.75">
      <c r="A202" s="109" t="s">
        <v>223</v>
      </c>
      <c r="B202" s="110" t="s">
        <v>377</v>
      </c>
      <c r="C202" s="111">
        <v>70000</v>
      </c>
      <c r="D202" s="111">
        <v>0</v>
      </c>
      <c r="E202" s="112">
        <f>#REF!+#REF!</f>
        <v>70000</v>
      </c>
      <c r="F202" s="111">
        <v>54662.75</v>
      </c>
      <c r="G202" s="104">
        <f>#REF!/#REF!</f>
        <v>0.7808964285714286</v>
      </c>
      <c r="H202" s="113">
        <v>80000</v>
      </c>
      <c r="I202" s="114">
        <f t="shared" si="52"/>
        <v>3.970057232841326E-3</v>
      </c>
      <c r="J202" s="114">
        <f t="shared" si="53"/>
        <v>4.0875924343335571E-3</v>
      </c>
      <c r="K202" s="114">
        <f t="shared" si="54"/>
        <v>4.0875924343335571E-3</v>
      </c>
      <c r="L202" s="206">
        <f>#REF!/91*1</f>
        <v>879.12087912087907</v>
      </c>
      <c r="M202" s="206">
        <v>0</v>
      </c>
      <c r="N202" s="206">
        <v>0</v>
      </c>
      <c r="O202" s="206">
        <f>#REF!/91*9</f>
        <v>7912.0879120879117</v>
      </c>
      <c r="P202" s="206">
        <f>#REF!+#REF!+#REF!+#REF!</f>
        <v>8791.20879120879</v>
      </c>
      <c r="Q202" s="206">
        <f>#REF!/91*23</f>
        <v>20219.780219780219</v>
      </c>
      <c r="R202" s="206">
        <v>26373.63</v>
      </c>
      <c r="S202" s="206">
        <v>0</v>
      </c>
      <c r="T202" s="206">
        <f>#REF!+#REF!+#REF!</f>
        <v>46593.41021978022</v>
      </c>
      <c r="U202" s="206">
        <v>0</v>
      </c>
      <c r="V202" s="206">
        <f>#REF!/91*5</f>
        <v>4395.604395604395</v>
      </c>
      <c r="W202" s="202">
        <f>#REF!/91*4</f>
        <v>3516.4835164835163</v>
      </c>
      <c r="X202" s="202">
        <v>16703.57</v>
      </c>
      <c r="Y202" s="203">
        <f>#REF!+#REF!+#REF!+#REF!</f>
        <v>24615.657912087911</v>
      </c>
    </row>
    <row r="203" spans="1:25" s="16" customFormat="1" ht="12.75">
      <c r="A203" s="109" t="s">
        <v>771</v>
      </c>
      <c r="B203" s="110" t="s">
        <v>781</v>
      </c>
      <c r="C203" s="111">
        <v>0</v>
      </c>
      <c r="D203" s="111">
        <v>0</v>
      </c>
      <c r="E203" s="112">
        <f>#REF!+#REF!</f>
        <v>0</v>
      </c>
      <c r="F203" s="111">
        <v>0</v>
      </c>
      <c r="G203" s="104" t="e">
        <f>#REF!/#REF!</f>
        <v>#DIV/0!</v>
      </c>
      <c r="H203" s="113">
        <v>0</v>
      </c>
      <c r="I203" s="114">
        <f t="shared" si="52"/>
        <v>0</v>
      </c>
      <c r="J203" s="114">
        <f t="shared" si="53"/>
        <v>0</v>
      </c>
      <c r="K203" s="114">
        <f t="shared" si="54"/>
        <v>0</v>
      </c>
      <c r="L203" s="206">
        <v>0</v>
      </c>
      <c r="M203" s="206">
        <v>0</v>
      </c>
      <c r="N203" s="206">
        <v>0</v>
      </c>
      <c r="O203" s="206">
        <v>0</v>
      </c>
      <c r="P203" s="206">
        <v>0</v>
      </c>
      <c r="Q203" s="206">
        <v>0</v>
      </c>
      <c r="R203" s="206">
        <v>0</v>
      </c>
      <c r="S203" s="206">
        <v>0</v>
      </c>
      <c r="T203" s="206">
        <v>0</v>
      </c>
      <c r="U203" s="206">
        <v>0</v>
      </c>
      <c r="V203" s="206">
        <v>0</v>
      </c>
      <c r="W203" s="202">
        <v>0</v>
      </c>
      <c r="X203" s="202">
        <v>0</v>
      </c>
      <c r="Y203" s="203">
        <f>#REF!+#REF!+#REF!+#REF!</f>
        <v>0</v>
      </c>
    </row>
    <row r="204" spans="1:25" s="16" customFormat="1" ht="12.75">
      <c r="A204" s="109" t="s">
        <v>772</v>
      </c>
      <c r="B204" s="110" t="s">
        <v>782</v>
      </c>
      <c r="C204" s="111">
        <v>0</v>
      </c>
      <c r="D204" s="111">
        <v>0</v>
      </c>
      <c r="E204" s="112">
        <f>#REF!+#REF!</f>
        <v>0</v>
      </c>
      <c r="F204" s="111">
        <v>0</v>
      </c>
      <c r="G204" s="104" t="e">
        <f>#REF!/#REF!</f>
        <v>#DIV/0!</v>
      </c>
      <c r="H204" s="113">
        <v>0</v>
      </c>
      <c r="I204" s="114">
        <f t="shared" si="52"/>
        <v>0</v>
      </c>
      <c r="J204" s="114">
        <f t="shared" si="53"/>
        <v>0</v>
      </c>
      <c r="K204" s="114">
        <f t="shared" si="54"/>
        <v>0</v>
      </c>
      <c r="L204" s="206">
        <v>0</v>
      </c>
      <c r="M204" s="206">
        <v>0</v>
      </c>
      <c r="N204" s="206">
        <v>0</v>
      </c>
      <c r="O204" s="206">
        <v>0</v>
      </c>
      <c r="P204" s="206">
        <v>0</v>
      </c>
      <c r="Q204" s="206">
        <v>0</v>
      </c>
      <c r="R204" s="206">
        <v>0</v>
      </c>
      <c r="S204" s="206">
        <v>0</v>
      </c>
      <c r="T204" s="206">
        <v>0</v>
      </c>
      <c r="U204" s="206">
        <v>0</v>
      </c>
      <c r="V204" s="206">
        <v>0</v>
      </c>
      <c r="W204" s="202">
        <v>0</v>
      </c>
      <c r="X204" s="202">
        <v>0</v>
      </c>
      <c r="Y204" s="203">
        <f>#REF!+#REF!+#REF!+#REF!</f>
        <v>0</v>
      </c>
    </row>
    <row r="205" spans="1:25" s="16" customFormat="1" ht="12.75">
      <c r="A205" s="109" t="s">
        <v>773</v>
      </c>
      <c r="B205" s="110" t="s">
        <v>783</v>
      </c>
      <c r="C205" s="111">
        <v>0</v>
      </c>
      <c r="D205" s="111">
        <v>0</v>
      </c>
      <c r="E205" s="112">
        <f>#REF!+#REF!</f>
        <v>0</v>
      </c>
      <c r="F205" s="111">
        <v>0</v>
      </c>
      <c r="G205" s="104" t="e">
        <f>#REF!/#REF!</f>
        <v>#DIV/0!</v>
      </c>
      <c r="H205" s="113">
        <v>0</v>
      </c>
      <c r="I205" s="114">
        <f t="shared" si="52"/>
        <v>0</v>
      </c>
      <c r="J205" s="114">
        <f t="shared" si="53"/>
        <v>0</v>
      </c>
      <c r="K205" s="114">
        <f t="shared" si="54"/>
        <v>0</v>
      </c>
      <c r="L205" s="206">
        <v>0</v>
      </c>
      <c r="M205" s="206">
        <v>0</v>
      </c>
      <c r="N205" s="206">
        <v>0</v>
      </c>
      <c r="O205" s="206">
        <v>0</v>
      </c>
      <c r="P205" s="206">
        <v>0</v>
      </c>
      <c r="Q205" s="206">
        <v>0</v>
      </c>
      <c r="R205" s="206">
        <v>0</v>
      </c>
      <c r="S205" s="206">
        <v>0</v>
      </c>
      <c r="T205" s="206">
        <v>0</v>
      </c>
      <c r="U205" s="206">
        <v>0</v>
      </c>
      <c r="V205" s="206">
        <v>0</v>
      </c>
      <c r="W205" s="202">
        <v>0</v>
      </c>
      <c r="X205" s="202">
        <v>0</v>
      </c>
      <c r="Y205" s="203">
        <f>#REF!+#REF!+#REF!+#REF!</f>
        <v>0</v>
      </c>
    </row>
    <row r="206" spans="1:25" s="16" customFormat="1" ht="12.75">
      <c r="A206" s="109" t="s">
        <v>774</v>
      </c>
      <c r="B206" s="110" t="s">
        <v>784</v>
      </c>
      <c r="C206" s="111">
        <v>0</v>
      </c>
      <c r="D206" s="111">
        <v>0</v>
      </c>
      <c r="E206" s="112">
        <f>#REF!+#REF!</f>
        <v>0</v>
      </c>
      <c r="F206" s="111">
        <v>0</v>
      </c>
      <c r="G206" s="104" t="e">
        <f>#REF!/#REF!</f>
        <v>#DIV/0!</v>
      </c>
      <c r="H206" s="113">
        <v>0</v>
      </c>
      <c r="I206" s="114">
        <f t="shared" si="52"/>
        <v>0</v>
      </c>
      <c r="J206" s="114">
        <f t="shared" si="53"/>
        <v>0</v>
      </c>
      <c r="K206" s="114">
        <f t="shared" si="54"/>
        <v>0</v>
      </c>
      <c r="L206" s="206">
        <v>0</v>
      </c>
      <c r="M206" s="206">
        <v>0</v>
      </c>
      <c r="N206" s="206">
        <v>0</v>
      </c>
      <c r="O206" s="206">
        <v>0</v>
      </c>
      <c r="P206" s="206">
        <v>0</v>
      </c>
      <c r="Q206" s="206">
        <v>0</v>
      </c>
      <c r="R206" s="206">
        <v>0</v>
      </c>
      <c r="S206" s="206">
        <v>0</v>
      </c>
      <c r="T206" s="206">
        <v>0</v>
      </c>
      <c r="U206" s="206">
        <v>0</v>
      </c>
      <c r="V206" s="206">
        <v>0</v>
      </c>
      <c r="W206" s="202">
        <v>0</v>
      </c>
      <c r="X206" s="202">
        <v>0</v>
      </c>
      <c r="Y206" s="203">
        <f>#REF!+#REF!+#REF!+#REF!</f>
        <v>0</v>
      </c>
    </row>
    <row r="207" spans="1:25" s="16" customFormat="1" ht="12.75">
      <c r="A207" s="109" t="s">
        <v>775</v>
      </c>
      <c r="B207" s="110" t="s">
        <v>785</v>
      </c>
      <c r="C207" s="111">
        <v>0</v>
      </c>
      <c r="D207" s="111">
        <v>0</v>
      </c>
      <c r="E207" s="112">
        <f>#REF!+#REF!</f>
        <v>0</v>
      </c>
      <c r="F207" s="111">
        <v>0</v>
      </c>
      <c r="G207" s="104" t="e">
        <f>#REF!/#REF!</f>
        <v>#DIV/0!</v>
      </c>
      <c r="H207" s="113">
        <v>0</v>
      </c>
      <c r="I207" s="114">
        <f t="shared" si="52"/>
        <v>0</v>
      </c>
      <c r="J207" s="114">
        <f t="shared" si="53"/>
        <v>0</v>
      </c>
      <c r="K207" s="114">
        <f t="shared" si="54"/>
        <v>0</v>
      </c>
      <c r="L207" s="206">
        <v>0</v>
      </c>
      <c r="M207" s="206">
        <v>0</v>
      </c>
      <c r="N207" s="206">
        <v>0</v>
      </c>
      <c r="O207" s="206">
        <v>0</v>
      </c>
      <c r="P207" s="206">
        <v>0</v>
      </c>
      <c r="Q207" s="206">
        <v>0</v>
      </c>
      <c r="R207" s="206">
        <v>0</v>
      </c>
      <c r="S207" s="206">
        <v>0</v>
      </c>
      <c r="T207" s="206">
        <v>0</v>
      </c>
      <c r="U207" s="206">
        <v>0</v>
      </c>
      <c r="V207" s="206">
        <v>0</v>
      </c>
      <c r="W207" s="202">
        <v>0</v>
      </c>
      <c r="X207" s="202">
        <v>0</v>
      </c>
      <c r="Y207" s="203">
        <f>#REF!+#REF!+#REF!+#REF!</f>
        <v>0</v>
      </c>
    </row>
    <row r="208" spans="1:25" s="16" customFormat="1" ht="12.75">
      <c r="A208" s="109" t="s">
        <v>776</v>
      </c>
      <c r="B208" s="110" t="s">
        <v>786</v>
      </c>
      <c r="C208" s="111">
        <v>0</v>
      </c>
      <c r="D208" s="111">
        <v>0</v>
      </c>
      <c r="E208" s="112">
        <f>#REF!+#REF!</f>
        <v>0</v>
      </c>
      <c r="F208" s="111">
        <v>0</v>
      </c>
      <c r="G208" s="104" t="e">
        <f>#REF!/#REF!</f>
        <v>#DIV/0!</v>
      </c>
      <c r="H208" s="113">
        <v>0</v>
      </c>
      <c r="I208" s="114">
        <f t="shared" si="52"/>
        <v>0</v>
      </c>
      <c r="J208" s="114">
        <f t="shared" si="53"/>
        <v>0</v>
      </c>
      <c r="K208" s="114">
        <f t="shared" si="54"/>
        <v>0</v>
      </c>
      <c r="L208" s="206">
        <v>0</v>
      </c>
      <c r="M208" s="206">
        <v>0</v>
      </c>
      <c r="N208" s="206">
        <v>0</v>
      </c>
      <c r="O208" s="206">
        <v>0</v>
      </c>
      <c r="P208" s="206">
        <v>0</v>
      </c>
      <c r="Q208" s="206">
        <v>0</v>
      </c>
      <c r="R208" s="206">
        <v>0</v>
      </c>
      <c r="S208" s="206">
        <v>0</v>
      </c>
      <c r="T208" s="206">
        <v>0</v>
      </c>
      <c r="U208" s="206">
        <v>0</v>
      </c>
      <c r="V208" s="206">
        <v>0</v>
      </c>
      <c r="W208" s="202">
        <v>0</v>
      </c>
      <c r="X208" s="202">
        <v>0</v>
      </c>
      <c r="Y208" s="203">
        <f>#REF!+#REF!+#REF!+#REF!</f>
        <v>0</v>
      </c>
    </row>
    <row r="209" spans="1:25" s="16" customFormat="1" ht="12.75">
      <c r="A209" s="109" t="s">
        <v>224</v>
      </c>
      <c r="B209" s="110" t="s">
        <v>787</v>
      </c>
      <c r="C209" s="111">
        <v>0</v>
      </c>
      <c r="D209" s="111">
        <v>0</v>
      </c>
      <c r="E209" s="112">
        <f>#REF!+#REF!</f>
        <v>0</v>
      </c>
      <c r="F209" s="111">
        <v>0</v>
      </c>
      <c r="G209" s="104" t="e">
        <f>#REF!/#REF!</f>
        <v>#DIV/0!</v>
      </c>
      <c r="H209" s="113">
        <v>0</v>
      </c>
      <c r="I209" s="114">
        <f t="shared" si="52"/>
        <v>0</v>
      </c>
      <c r="J209" s="114">
        <f t="shared" si="53"/>
        <v>0</v>
      </c>
      <c r="K209" s="114">
        <f t="shared" si="54"/>
        <v>0</v>
      </c>
      <c r="L209" s="206">
        <v>0</v>
      </c>
      <c r="M209" s="206">
        <v>0</v>
      </c>
      <c r="N209" s="206">
        <v>0</v>
      </c>
      <c r="O209" s="206">
        <v>0</v>
      </c>
      <c r="P209" s="206">
        <v>0</v>
      </c>
      <c r="Q209" s="206">
        <v>0</v>
      </c>
      <c r="R209" s="206">
        <v>0</v>
      </c>
      <c r="S209" s="206">
        <v>0</v>
      </c>
      <c r="T209" s="206">
        <v>0</v>
      </c>
      <c r="U209" s="206">
        <v>0</v>
      </c>
      <c r="V209" s="206">
        <v>0</v>
      </c>
      <c r="W209" s="202">
        <v>0</v>
      </c>
      <c r="X209" s="202">
        <v>0</v>
      </c>
      <c r="Y209" s="203">
        <f>#REF!+#REF!+#REF!+#REF!</f>
        <v>0</v>
      </c>
    </row>
    <row r="210" spans="1:25" s="16" customFormat="1" ht="12.75">
      <c r="A210" s="109" t="s">
        <v>777</v>
      </c>
      <c r="B210" s="110" t="s">
        <v>788</v>
      </c>
      <c r="C210" s="111">
        <v>0</v>
      </c>
      <c r="D210" s="111">
        <v>0</v>
      </c>
      <c r="E210" s="112">
        <f>#REF!+#REF!</f>
        <v>0</v>
      </c>
      <c r="F210" s="111">
        <v>0</v>
      </c>
      <c r="G210" s="104" t="e">
        <f>#REF!/#REF!</f>
        <v>#DIV/0!</v>
      </c>
      <c r="H210" s="113">
        <v>0</v>
      </c>
      <c r="I210" s="114">
        <f t="shared" si="52"/>
        <v>0</v>
      </c>
      <c r="J210" s="114">
        <f t="shared" si="53"/>
        <v>0</v>
      </c>
      <c r="K210" s="114">
        <f t="shared" si="54"/>
        <v>0</v>
      </c>
      <c r="L210" s="206">
        <v>0</v>
      </c>
      <c r="M210" s="206">
        <v>0</v>
      </c>
      <c r="N210" s="206">
        <v>0</v>
      </c>
      <c r="O210" s="206">
        <v>0</v>
      </c>
      <c r="P210" s="206">
        <v>0</v>
      </c>
      <c r="Q210" s="206">
        <v>0</v>
      </c>
      <c r="R210" s="206">
        <v>0</v>
      </c>
      <c r="S210" s="206">
        <v>0</v>
      </c>
      <c r="T210" s="206">
        <v>0</v>
      </c>
      <c r="U210" s="206">
        <v>0</v>
      </c>
      <c r="V210" s="206">
        <v>0</v>
      </c>
      <c r="W210" s="202">
        <v>0</v>
      </c>
      <c r="X210" s="202">
        <v>0</v>
      </c>
      <c r="Y210" s="203">
        <f>#REF!+#REF!+#REF!+#REF!</f>
        <v>0</v>
      </c>
    </row>
    <row r="211" spans="1:25" s="16" customFormat="1" ht="12.75">
      <c r="A211" s="109" t="s">
        <v>778</v>
      </c>
      <c r="B211" s="110" t="s">
        <v>789</v>
      </c>
      <c r="C211" s="111">
        <v>0</v>
      </c>
      <c r="D211" s="111">
        <v>0</v>
      </c>
      <c r="E211" s="112">
        <f>#REF!+#REF!</f>
        <v>0</v>
      </c>
      <c r="F211" s="111">
        <v>0</v>
      </c>
      <c r="G211" s="104" t="e">
        <f>#REF!/#REF!</f>
        <v>#DIV/0!</v>
      </c>
      <c r="H211" s="113">
        <v>0</v>
      </c>
      <c r="I211" s="114">
        <f t="shared" si="52"/>
        <v>0</v>
      </c>
      <c r="J211" s="114">
        <f t="shared" si="53"/>
        <v>0</v>
      </c>
      <c r="K211" s="114">
        <f t="shared" si="54"/>
        <v>0</v>
      </c>
      <c r="L211" s="206">
        <v>0</v>
      </c>
      <c r="M211" s="206">
        <v>0</v>
      </c>
      <c r="N211" s="206">
        <v>0</v>
      </c>
      <c r="O211" s="206">
        <v>0</v>
      </c>
      <c r="P211" s="206">
        <v>0</v>
      </c>
      <c r="Q211" s="206">
        <v>0</v>
      </c>
      <c r="R211" s="206">
        <v>0</v>
      </c>
      <c r="S211" s="206">
        <v>0</v>
      </c>
      <c r="T211" s="206">
        <v>0</v>
      </c>
      <c r="U211" s="206">
        <v>0</v>
      </c>
      <c r="V211" s="206">
        <v>0</v>
      </c>
      <c r="W211" s="202">
        <v>0</v>
      </c>
      <c r="X211" s="202">
        <v>0</v>
      </c>
      <c r="Y211" s="203">
        <f>#REF!+#REF!+#REF!+#REF!</f>
        <v>0</v>
      </c>
    </row>
    <row r="212" spans="1:25" s="16" customFormat="1" ht="12.75">
      <c r="A212" s="109" t="s">
        <v>779</v>
      </c>
      <c r="B212" s="110" t="s">
        <v>790</v>
      </c>
      <c r="C212" s="111">
        <v>0</v>
      </c>
      <c r="D212" s="111">
        <v>0</v>
      </c>
      <c r="E212" s="112">
        <f>#REF!+#REF!</f>
        <v>0</v>
      </c>
      <c r="F212" s="111">
        <v>0</v>
      </c>
      <c r="G212" s="104" t="e">
        <f>#REF!/#REF!</f>
        <v>#DIV/0!</v>
      </c>
      <c r="H212" s="113">
        <v>0</v>
      </c>
      <c r="I212" s="114">
        <f t="shared" si="52"/>
        <v>0</v>
      </c>
      <c r="J212" s="114">
        <f t="shared" si="53"/>
        <v>0</v>
      </c>
      <c r="K212" s="114">
        <f t="shared" si="54"/>
        <v>0</v>
      </c>
      <c r="L212" s="206">
        <v>0</v>
      </c>
      <c r="M212" s="206">
        <v>0</v>
      </c>
      <c r="N212" s="206">
        <v>0</v>
      </c>
      <c r="O212" s="206">
        <v>0</v>
      </c>
      <c r="P212" s="206">
        <v>0</v>
      </c>
      <c r="Q212" s="206">
        <v>0</v>
      </c>
      <c r="R212" s="206">
        <v>0</v>
      </c>
      <c r="S212" s="206">
        <v>0</v>
      </c>
      <c r="T212" s="206">
        <v>0</v>
      </c>
      <c r="U212" s="206">
        <v>0</v>
      </c>
      <c r="V212" s="206">
        <v>0</v>
      </c>
      <c r="W212" s="202">
        <v>0</v>
      </c>
      <c r="X212" s="202">
        <v>0</v>
      </c>
      <c r="Y212" s="203">
        <f>#REF!+#REF!+#REF!+#REF!</f>
        <v>0</v>
      </c>
    </row>
    <row r="213" spans="1:25" s="4" customFormat="1" ht="12.75">
      <c r="A213" s="109" t="s">
        <v>780</v>
      </c>
      <c r="B213" s="110" t="s">
        <v>791</v>
      </c>
      <c r="C213" s="111">
        <v>0</v>
      </c>
      <c r="D213" s="111">
        <v>0</v>
      </c>
      <c r="E213" s="112">
        <f>#REF!+#REF!</f>
        <v>0</v>
      </c>
      <c r="F213" s="111">
        <v>0</v>
      </c>
      <c r="G213" s="104" t="e">
        <f>#REF!/#REF!</f>
        <v>#DIV/0!</v>
      </c>
      <c r="H213" s="113">
        <v>0</v>
      </c>
      <c r="I213" s="114">
        <f t="shared" si="52"/>
        <v>0</v>
      </c>
      <c r="J213" s="114">
        <f t="shared" si="53"/>
        <v>0</v>
      </c>
      <c r="K213" s="114">
        <f t="shared" si="54"/>
        <v>0</v>
      </c>
      <c r="L213" s="206">
        <v>0</v>
      </c>
      <c r="M213" s="206">
        <v>0</v>
      </c>
      <c r="N213" s="206">
        <v>0</v>
      </c>
      <c r="O213" s="206">
        <v>0</v>
      </c>
      <c r="P213" s="206">
        <v>0</v>
      </c>
      <c r="Q213" s="206">
        <v>0</v>
      </c>
      <c r="R213" s="206">
        <v>0</v>
      </c>
      <c r="S213" s="206">
        <v>0</v>
      </c>
      <c r="T213" s="206">
        <v>0</v>
      </c>
      <c r="U213" s="206">
        <v>0</v>
      </c>
      <c r="V213" s="206">
        <v>0</v>
      </c>
      <c r="W213" s="202">
        <v>0</v>
      </c>
      <c r="X213" s="202">
        <v>0</v>
      </c>
      <c r="Y213" s="203">
        <f>#REF!+#REF!+#REF!+#REF!</f>
        <v>0</v>
      </c>
    </row>
    <row r="214" spans="1:25" s="16" customFormat="1" ht="12.75">
      <c r="A214" s="100" t="s">
        <v>225</v>
      </c>
      <c r="B214" s="101" t="s">
        <v>226</v>
      </c>
      <c r="C214" s="102">
        <f>SUM(C215:C216)</f>
        <v>310000</v>
      </c>
      <c r="D214" s="102">
        <f>SUM(D215:D216)</f>
        <v>0</v>
      </c>
      <c r="E214" s="103">
        <f>#REF!+#REF!</f>
        <v>310000</v>
      </c>
      <c r="F214" s="102">
        <f>SUM(F215:F216)</f>
        <v>127899.20999999999</v>
      </c>
      <c r="G214" s="104">
        <f>#REF!/#REF!</f>
        <v>0.41257809677419355</v>
      </c>
      <c r="H214" s="105">
        <f>SUM(H215:H216)</f>
        <v>290000</v>
      </c>
      <c r="I214" s="106">
        <f t="shared" si="52"/>
        <v>1.4391457469049806E-2</v>
      </c>
      <c r="J214" s="106">
        <f t="shared" si="53"/>
        <v>1.8102195066334325E-2</v>
      </c>
      <c r="K214" s="106">
        <f t="shared" si="54"/>
        <v>1.8102195066334325E-2</v>
      </c>
      <c r="L214" s="105">
        <f t="shared" ref="L214:Y214" si="55">SUM(L215:L216)</f>
        <v>0</v>
      </c>
      <c r="M214" s="105">
        <f t="shared" si="55"/>
        <v>290000</v>
      </c>
      <c r="N214" s="105">
        <f t="shared" si="55"/>
        <v>0</v>
      </c>
      <c r="O214" s="105">
        <f t="shared" si="55"/>
        <v>0</v>
      </c>
      <c r="P214" s="105">
        <f t="shared" si="55"/>
        <v>290000</v>
      </c>
      <c r="Q214" s="105">
        <f t="shared" si="55"/>
        <v>0</v>
      </c>
      <c r="R214" s="105">
        <f t="shared" si="55"/>
        <v>0</v>
      </c>
      <c r="S214" s="105">
        <f t="shared" si="55"/>
        <v>0</v>
      </c>
      <c r="T214" s="105">
        <f t="shared" si="55"/>
        <v>0</v>
      </c>
      <c r="U214" s="105">
        <f t="shared" si="55"/>
        <v>0</v>
      </c>
      <c r="V214" s="105">
        <f t="shared" si="55"/>
        <v>0</v>
      </c>
      <c r="W214" s="105">
        <f t="shared" si="55"/>
        <v>0</v>
      </c>
      <c r="X214" s="105">
        <f t="shared" si="55"/>
        <v>0</v>
      </c>
      <c r="Y214" s="105">
        <f t="shared" si="55"/>
        <v>0</v>
      </c>
    </row>
    <row r="215" spans="1:25" s="16" customFormat="1" ht="12.75">
      <c r="A215" s="109" t="s">
        <v>227</v>
      </c>
      <c r="B215" s="110" t="s">
        <v>792</v>
      </c>
      <c r="C215" s="111">
        <v>50000</v>
      </c>
      <c r="D215" s="111">
        <v>0</v>
      </c>
      <c r="E215" s="112">
        <f>#REF!+#REF!</f>
        <v>50000</v>
      </c>
      <c r="F215" s="111">
        <v>3705.9</v>
      </c>
      <c r="G215" s="104">
        <f>#REF!/#REF!</f>
        <v>7.4118000000000003E-2</v>
      </c>
      <c r="H215" s="113">
        <v>40000</v>
      </c>
      <c r="I215" s="114">
        <f t="shared" si="52"/>
        <v>1.985028616420663E-3</v>
      </c>
      <c r="J215" s="114">
        <f t="shared" si="53"/>
        <v>2.9197088816668268E-3</v>
      </c>
      <c r="K215" s="114">
        <f t="shared" si="54"/>
        <v>2.9197088816668268E-3</v>
      </c>
      <c r="L215" s="206">
        <v>0</v>
      </c>
      <c r="M215" s="206">
        <v>40000</v>
      </c>
      <c r="N215" s="206">
        <v>0</v>
      </c>
      <c r="O215" s="206">
        <v>0</v>
      </c>
      <c r="P215" s="207">
        <f>#REF!+#REF!+#REF!+#REF!</f>
        <v>40000</v>
      </c>
      <c r="Q215" s="206">
        <v>0</v>
      </c>
      <c r="R215" s="206">
        <v>0</v>
      </c>
      <c r="S215" s="206">
        <v>0</v>
      </c>
      <c r="T215" s="207">
        <f>#REF!+#REF!+#REF!</f>
        <v>0</v>
      </c>
      <c r="U215" s="206">
        <v>0</v>
      </c>
      <c r="V215" s="206">
        <v>0</v>
      </c>
      <c r="W215" s="202">
        <v>0</v>
      </c>
      <c r="X215" s="202">
        <v>0</v>
      </c>
      <c r="Y215" s="202">
        <f>#REF!+#REF!+#REF!</f>
        <v>0</v>
      </c>
    </row>
    <row r="216" spans="1:25" s="4" customFormat="1" ht="12.75">
      <c r="A216" s="109" t="s">
        <v>228</v>
      </c>
      <c r="B216" s="110" t="s">
        <v>378</v>
      </c>
      <c r="C216" s="111">
        <v>260000</v>
      </c>
      <c r="D216" s="111">
        <v>0</v>
      </c>
      <c r="E216" s="112">
        <f>#REF!+#REF!</f>
        <v>260000</v>
      </c>
      <c r="F216" s="111">
        <v>124193.31</v>
      </c>
      <c r="G216" s="104">
        <f>#REF!/#REF!</f>
        <v>0.4776665769230769</v>
      </c>
      <c r="H216" s="113">
        <v>250000</v>
      </c>
      <c r="I216" s="114">
        <f t="shared" si="52"/>
        <v>1.2406428852629143E-2</v>
      </c>
      <c r="J216" s="114">
        <f t="shared" si="53"/>
        <v>1.5182486184667499E-2</v>
      </c>
      <c r="K216" s="114">
        <f t="shared" si="54"/>
        <v>1.5182486184667499E-2</v>
      </c>
      <c r="L216" s="206">
        <v>0</v>
      </c>
      <c r="M216" s="206">
        <v>250000</v>
      </c>
      <c r="N216" s="206">
        <v>0</v>
      </c>
      <c r="O216" s="206">
        <v>0</v>
      </c>
      <c r="P216" s="207">
        <f>#REF!+#REF!+#REF!+#REF!</f>
        <v>250000</v>
      </c>
      <c r="Q216" s="206">
        <v>0</v>
      </c>
      <c r="R216" s="206">
        <v>0</v>
      </c>
      <c r="S216" s="206">
        <v>0</v>
      </c>
      <c r="T216" s="207">
        <f>#REF!+#REF!+#REF!</f>
        <v>0</v>
      </c>
      <c r="U216" s="206">
        <v>0</v>
      </c>
      <c r="V216" s="206">
        <v>0</v>
      </c>
      <c r="W216" s="202">
        <v>0</v>
      </c>
      <c r="X216" s="202">
        <v>0</v>
      </c>
      <c r="Y216" s="202">
        <f>#REF!+#REF!+#REF!</f>
        <v>0</v>
      </c>
    </row>
    <row r="217" spans="1:25" s="16" customFormat="1" ht="12.75">
      <c r="A217" s="100" t="s">
        <v>229</v>
      </c>
      <c r="B217" s="101" t="s">
        <v>230</v>
      </c>
      <c r="C217" s="102">
        <f>+C218</f>
        <v>210000</v>
      </c>
      <c r="D217" s="102">
        <f>+D218</f>
        <v>0</v>
      </c>
      <c r="E217" s="103">
        <f>#REF!+#REF!</f>
        <v>210000</v>
      </c>
      <c r="F217" s="102">
        <f>+F218</f>
        <v>108904.38</v>
      </c>
      <c r="G217" s="104">
        <f>#REF!/#REF!</f>
        <v>0.51859228571428573</v>
      </c>
      <c r="H217" s="105">
        <f>+H218</f>
        <v>400000</v>
      </c>
      <c r="I217" s="106">
        <f t="shared" si="52"/>
        <v>1.9850286164206629E-2</v>
      </c>
      <c r="J217" s="106">
        <f t="shared" si="53"/>
        <v>1.2262777303000672E-2</v>
      </c>
      <c r="K217" s="106">
        <f t="shared" si="54"/>
        <v>1.2262777303000672E-2</v>
      </c>
      <c r="L217" s="105">
        <f t="shared" ref="L217:Y217" si="56">+L218</f>
        <v>88000</v>
      </c>
      <c r="M217" s="105">
        <f t="shared" si="56"/>
        <v>312000</v>
      </c>
      <c r="N217" s="105">
        <f t="shared" si="56"/>
        <v>0</v>
      </c>
      <c r="O217" s="105">
        <f t="shared" si="56"/>
        <v>0</v>
      </c>
      <c r="P217" s="105">
        <f t="shared" si="56"/>
        <v>400000</v>
      </c>
      <c r="Q217" s="105">
        <f t="shared" si="56"/>
        <v>0</v>
      </c>
      <c r="R217" s="105">
        <f t="shared" si="56"/>
        <v>0</v>
      </c>
      <c r="S217" s="105">
        <f t="shared" si="56"/>
        <v>0</v>
      </c>
      <c r="T217" s="105">
        <f t="shared" si="56"/>
        <v>0</v>
      </c>
      <c r="U217" s="105">
        <f t="shared" si="56"/>
        <v>0</v>
      </c>
      <c r="V217" s="105">
        <f t="shared" si="56"/>
        <v>0</v>
      </c>
      <c r="W217" s="105">
        <f t="shared" si="56"/>
        <v>0</v>
      </c>
      <c r="X217" s="105">
        <f t="shared" si="56"/>
        <v>0</v>
      </c>
      <c r="Y217" s="105">
        <f t="shared" si="56"/>
        <v>0</v>
      </c>
    </row>
    <row r="218" spans="1:25" s="16" customFormat="1" ht="12.75">
      <c r="A218" s="100" t="s">
        <v>231</v>
      </c>
      <c r="B218" s="92" t="s">
        <v>232</v>
      </c>
      <c r="C218" s="107">
        <f>SUM(C219:C222)</f>
        <v>210000</v>
      </c>
      <c r="D218" s="107">
        <f>SUM(D219:D222)</f>
        <v>0</v>
      </c>
      <c r="E218" s="103">
        <f>#REF!+#REF!</f>
        <v>210000</v>
      </c>
      <c r="F218" s="107">
        <f>SUM(F219:F222)</f>
        <v>108904.38</v>
      </c>
      <c r="G218" s="104">
        <f>#REF!/#REF!</f>
        <v>0.51859228571428573</v>
      </c>
      <c r="H218" s="108">
        <f>SUM(H219:H222)</f>
        <v>400000</v>
      </c>
      <c r="I218" s="106">
        <f t="shared" si="52"/>
        <v>1.9850286164206629E-2</v>
      </c>
      <c r="J218" s="106">
        <f t="shared" si="53"/>
        <v>1.2262777303000672E-2</v>
      </c>
      <c r="K218" s="106">
        <f t="shared" si="54"/>
        <v>1.2262777303000672E-2</v>
      </c>
      <c r="L218" s="108">
        <f t="shared" ref="L218:Y218" si="57">SUM(L219:L222)</f>
        <v>88000</v>
      </c>
      <c r="M218" s="108">
        <f t="shared" si="57"/>
        <v>312000</v>
      </c>
      <c r="N218" s="108">
        <f t="shared" si="57"/>
        <v>0</v>
      </c>
      <c r="O218" s="108">
        <f t="shared" si="57"/>
        <v>0</v>
      </c>
      <c r="P218" s="108">
        <f t="shared" si="57"/>
        <v>400000</v>
      </c>
      <c r="Q218" s="108">
        <f t="shared" si="57"/>
        <v>0</v>
      </c>
      <c r="R218" s="108">
        <f t="shared" si="57"/>
        <v>0</v>
      </c>
      <c r="S218" s="108">
        <f t="shared" si="57"/>
        <v>0</v>
      </c>
      <c r="T218" s="108">
        <f t="shared" si="57"/>
        <v>0</v>
      </c>
      <c r="U218" s="108">
        <f t="shared" si="57"/>
        <v>0</v>
      </c>
      <c r="V218" s="108">
        <f t="shared" si="57"/>
        <v>0</v>
      </c>
      <c r="W218" s="108">
        <f t="shared" si="57"/>
        <v>0</v>
      </c>
      <c r="X218" s="108">
        <f t="shared" si="57"/>
        <v>0</v>
      </c>
      <c r="Y218" s="108">
        <f t="shared" si="57"/>
        <v>0</v>
      </c>
    </row>
    <row r="219" spans="1:25" s="16" customFormat="1" ht="12.75">
      <c r="A219" s="109" t="s">
        <v>233</v>
      </c>
      <c r="B219" s="110" t="s">
        <v>796</v>
      </c>
      <c r="C219" s="111">
        <v>200000</v>
      </c>
      <c r="D219" s="111">
        <v>0</v>
      </c>
      <c r="E219" s="112">
        <f>#REF!+#REF!</f>
        <v>200000</v>
      </c>
      <c r="F219" s="111">
        <v>108904.38</v>
      </c>
      <c r="G219" s="104">
        <f>#REF!/#REF!</f>
        <v>0.5445219</v>
      </c>
      <c r="H219" s="113">
        <v>200000</v>
      </c>
      <c r="I219" s="121">
        <f t="shared" si="52"/>
        <v>9.9251430821033146E-3</v>
      </c>
      <c r="J219" s="114">
        <f t="shared" si="53"/>
        <v>1.1678835526667307E-2</v>
      </c>
      <c r="K219" s="114">
        <f t="shared" si="54"/>
        <v>1.1678835526667307E-2</v>
      </c>
      <c r="L219" s="206">
        <v>44000</v>
      </c>
      <c r="M219" s="206">
        <v>156000</v>
      </c>
      <c r="N219" s="206">
        <v>0</v>
      </c>
      <c r="O219" s="206">
        <v>0</v>
      </c>
      <c r="P219" s="206">
        <f>#REF!+#REF!+#REF!+#REF!</f>
        <v>200000</v>
      </c>
      <c r="Q219" s="206">
        <v>0</v>
      </c>
      <c r="R219" s="206">
        <v>0</v>
      </c>
      <c r="S219" s="206">
        <v>0</v>
      </c>
      <c r="T219" s="206">
        <f>#REF!+#REF!+#REF!</f>
        <v>0</v>
      </c>
      <c r="U219" s="206">
        <v>0</v>
      </c>
      <c r="V219" s="206">
        <v>0</v>
      </c>
      <c r="W219" s="202">
        <v>0</v>
      </c>
      <c r="X219" s="202">
        <v>0</v>
      </c>
      <c r="Y219" s="202">
        <f>#REF!+#REF!+#REF!</f>
        <v>0</v>
      </c>
    </row>
    <row r="220" spans="1:25" s="16" customFormat="1" ht="12.75">
      <c r="A220" s="109" t="s">
        <v>793</v>
      </c>
      <c r="B220" s="110" t="s">
        <v>797</v>
      </c>
      <c r="C220" s="111">
        <v>0</v>
      </c>
      <c r="D220" s="111">
        <v>0</v>
      </c>
      <c r="E220" s="112">
        <f>#REF!+#REF!</f>
        <v>0</v>
      </c>
      <c r="F220" s="111">
        <v>0</v>
      </c>
      <c r="G220" s="104" t="e">
        <f>#REF!/#REF!</f>
        <v>#DIV/0!</v>
      </c>
      <c r="H220" s="113">
        <v>0</v>
      </c>
      <c r="I220" s="121">
        <f t="shared" si="52"/>
        <v>0</v>
      </c>
      <c r="J220" s="114">
        <f t="shared" si="53"/>
        <v>0</v>
      </c>
      <c r="K220" s="114">
        <f t="shared" si="54"/>
        <v>0</v>
      </c>
      <c r="L220" s="206">
        <v>0</v>
      </c>
      <c r="M220" s="206">
        <v>0</v>
      </c>
      <c r="N220" s="206">
        <v>0</v>
      </c>
      <c r="O220" s="206">
        <v>0</v>
      </c>
      <c r="P220" s="206">
        <f>#REF!+#REF!+#REF!+#REF!</f>
        <v>0</v>
      </c>
      <c r="Q220" s="206">
        <v>0</v>
      </c>
      <c r="R220" s="206">
        <v>0</v>
      </c>
      <c r="S220" s="206">
        <v>0</v>
      </c>
      <c r="T220" s="206">
        <f>#REF!+#REF!+#REF!</f>
        <v>0</v>
      </c>
      <c r="U220" s="206">
        <v>0</v>
      </c>
      <c r="V220" s="206">
        <v>0</v>
      </c>
      <c r="W220" s="202">
        <v>0</v>
      </c>
      <c r="X220" s="202">
        <v>0</v>
      </c>
      <c r="Y220" s="202">
        <f>#REF!+#REF!+#REF!</f>
        <v>0</v>
      </c>
    </row>
    <row r="221" spans="1:25" s="16" customFormat="1" ht="12.75">
      <c r="A221" s="109" t="s">
        <v>794</v>
      </c>
      <c r="B221" s="110" t="s">
        <v>798</v>
      </c>
      <c r="C221" s="111">
        <v>10000</v>
      </c>
      <c r="D221" s="111">
        <v>0</v>
      </c>
      <c r="E221" s="112">
        <f>#REF!+#REF!</f>
        <v>10000</v>
      </c>
      <c r="F221" s="111">
        <v>0</v>
      </c>
      <c r="G221" s="104">
        <f>#REF!/#REF!</f>
        <v>0</v>
      </c>
      <c r="H221" s="113">
        <v>200000</v>
      </c>
      <c r="I221" s="121">
        <f t="shared" si="52"/>
        <v>9.9251430821033146E-3</v>
      </c>
      <c r="J221" s="114">
        <f t="shared" si="53"/>
        <v>5.8394177633336536E-4</v>
      </c>
      <c r="K221" s="114">
        <f t="shared" si="54"/>
        <v>5.8394177633336536E-4</v>
      </c>
      <c r="L221" s="206">
        <v>44000</v>
      </c>
      <c r="M221" s="206">
        <v>156000</v>
      </c>
      <c r="N221" s="206">
        <v>0</v>
      </c>
      <c r="O221" s="206">
        <v>0</v>
      </c>
      <c r="P221" s="206">
        <f>#REF!+#REF!+#REF!+#REF!</f>
        <v>200000</v>
      </c>
      <c r="Q221" s="206">
        <v>0</v>
      </c>
      <c r="R221" s="206">
        <v>0</v>
      </c>
      <c r="S221" s="206">
        <v>0</v>
      </c>
      <c r="T221" s="206">
        <f>#REF!+#REF!+#REF!</f>
        <v>0</v>
      </c>
      <c r="U221" s="206">
        <v>0</v>
      </c>
      <c r="V221" s="206">
        <v>0</v>
      </c>
      <c r="W221" s="202">
        <v>0</v>
      </c>
      <c r="X221" s="202">
        <v>0</v>
      </c>
      <c r="Y221" s="202">
        <f>#REF!+#REF!+#REF!</f>
        <v>0</v>
      </c>
    </row>
    <row r="222" spans="1:25" ht="12.75">
      <c r="A222" s="109" t="s">
        <v>795</v>
      </c>
      <c r="B222" s="110" t="s">
        <v>799</v>
      </c>
      <c r="C222" s="111">
        <v>0</v>
      </c>
      <c r="D222" s="111">
        <v>0</v>
      </c>
      <c r="E222" s="112">
        <f>#REF!+#REF!</f>
        <v>0</v>
      </c>
      <c r="F222" s="111">
        <v>0</v>
      </c>
      <c r="G222" s="104" t="e">
        <f>#REF!/#REF!</f>
        <v>#DIV/0!</v>
      </c>
      <c r="H222" s="113">
        <v>0</v>
      </c>
      <c r="I222" s="121">
        <f t="shared" si="52"/>
        <v>0</v>
      </c>
      <c r="J222" s="114">
        <f t="shared" si="53"/>
        <v>0</v>
      </c>
      <c r="K222" s="114">
        <f t="shared" si="54"/>
        <v>0</v>
      </c>
      <c r="L222" s="206">
        <v>0</v>
      </c>
      <c r="M222" s="206">
        <v>0</v>
      </c>
      <c r="N222" s="206">
        <v>0</v>
      </c>
      <c r="O222" s="206">
        <v>0</v>
      </c>
      <c r="P222" s="206">
        <f>#REF!+#REF!+#REF!+#REF!</f>
        <v>0</v>
      </c>
      <c r="Q222" s="206">
        <v>0</v>
      </c>
      <c r="R222" s="206">
        <v>0</v>
      </c>
      <c r="S222" s="206">
        <v>0</v>
      </c>
      <c r="T222" s="206">
        <f>#REF!+#REF!+#REF!</f>
        <v>0</v>
      </c>
      <c r="U222" s="206">
        <v>0</v>
      </c>
      <c r="V222" s="206">
        <v>0</v>
      </c>
      <c r="W222" s="202">
        <v>0</v>
      </c>
      <c r="X222" s="202">
        <v>0</v>
      </c>
      <c r="Y222" s="202">
        <f>#REF!+#REF!+#REF!</f>
        <v>0</v>
      </c>
    </row>
    <row r="223" spans="1:25" s="16" customFormat="1" ht="12.75">
      <c r="A223" s="100" t="s">
        <v>234</v>
      </c>
      <c r="B223" s="101" t="s">
        <v>235</v>
      </c>
      <c r="C223" s="102">
        <f>+C224</f>
        <v>72000</v>
      </c>
      <c r="D223" s="102">
        <f>+D224</f>
        <v>0</v>
      </c>
      <c r="E223" s="103">
        <f>#REF!+#REF!</f>
        <v>72000</v>
      </c>
      <c r="F223" s="102">
        <f>+F224</f>
        <v>0</v>
      </c>
      <c r="G223" s="104">
        <f>#REF!/#REF!</f>
        <v>0</v>
      </c>
      <c r="H223" s="105">
        <f>+H224</f>
        <v>90000</v>
      </c>
      <c r="I223" s="106">
        <f t="shared" si="52"/>
        <v>4.4663143869464912E-3</v>
      </c>
      <c r="J223" s="106">
        <f t="shared" si="53"/>
        <v>4.2043807896002304E-3</v>
      </c>
      <c r="K223" s="106">
        <f t="shared" si="54"/>
        <v>4.2043807896002304E-3</v>
      </c>
      <c r="L223" s="105">
        <f t="shared" ref="L223:Y223" si="58">+L224</f>
        <v>0</v>
      </c>
      <c r="M223" s="105">
        <f t="shared" si="58"/>
        <v>0</v>
      </c>
      <c r="N223" s="105">
        <f t="shared" si="58"/>
        <v>0</v>
      </c>
      <c r="O223" s="105">
        <f t="shared" si="58"/>
        <v>0</v>
      </c>
      <c r="P223" s="105">
        <f t="shared" si="58"/>
        <v>0</v>
      </c>
      <c r="Q223" s="105">
        <f t="shared" si="58"/>
        <v>0</v>
      </c>
      <c r="R223" s="105">
        <f t="shared" si="58"/>
        <v>0</v>
      </c>
      <c r="S223" s="105">
        <f t="shared" si="58"/>
        <v>0</v>
      </c>
      <c r="T223" s="105">
        <f t="shared" si="58"/>
        <v>0</v>
      </c>
      <c r="U223" s="105">
        <f t="shared" si="58"/>
        <v>0</v>
      </c>
      <c r="V223" s="105">
        <f t="shared" si="58"/>
        <v>90000</v>
      </c>
      <c r="W223" s="105">
        <f t="shared" si="58"/>
        <v>0</v>
      </c>
      <c r="X223" s="105">
        <f t="shared" si="58"/>
        <v>0</v>
      </c>
      <c r="Y223" s="105">
        <f t="shared" si="58"/>
        <v>90000</v>
      </c>
    </row>
    <row r="224" spans="1:25" s="4" customFormat="1" ht="19.5" customHeight="1">
      <c r="A224" s="109" t="s">
        <v>236</v>
      </c>
      <c r="B224" s="110" t="s">
        <v>379</v>
      </c>
      <c r="C224" s="111">
        <v>72000</v>
      </c>
      <c r="D224" s="111">
        <v>0</v>
      </c>
      <c r="E224" s="112">
        <f>#REF!+#REF!</f>
        <v>72000</v>
      </c>
      <c r="F224" s="111">
        <v>0</v>
      </c>
      <c r="G224" s="104">
        <f>#REF!/#REF!</f>
        <v>0</v>
      </c>
      <c r="H224" s="113">
        <v>90000</v>
      </c>
      <c r="I224" s="114">
        <f t="shared" si="52"/>
        <v>4.4663143869464912E-3</v>
      </c>
      <c r="J224" s="114">
        <f t="shared" si="53"/>
        <v>4.2043807896002304E-3</v>
      </c>
      <c r="K224" s="114">
        <f t="shared" si="54"/>
        <v>4.2043807896002304E-3</v>
      </c>
      <c r="L224" s="206">
        <v>0</v>
      </c>
      <c r="M224" s="206">
        <v>0</v>
      </c>
      <c r="N224" s="206">
        <v>0</v>
      </c>
      <c r="O224" s="206">
        <v>0</v>
      </c>
      <c r="P224" s="206">
        <f>#REF!+#REF!+#REF!+#REF!</f>
        <v>0</v>
      </c>
      <c r="Q224" s="206">
        <v>0</v>
      </c>
      <c r="R224" s="206">
        <v>0</v>
      </c>
      <c r="S224" s="206">
        <v>0</v>
      </c>
      <c r="T224" s="206">
        <f>#REF!+#REF!+#REF!</f>
        <v>0</v>
      </c>
      <c r="U224" s="206">
        <v>0</v>
      </c>
      <c r="V224" s="206">
        <v>90000</v>
      </c>
      <c r="W224" s="202">
        <v>0</v>
      </c>
      <c r="X224" s="202">
        <v>0</v>
      </c>
      <c r="Y224" s="202">
        <v>90000</v>
      </c>
    </row>
    <row r="225" spans="1:25" s="4" customFormat="1" ht="12.75">
      <c r="A225" s="100" t="s">
        <v>237</v>
      </c>
      <c r="B225" s="101" t="s">
        <v>287</v>
      </c>
      <c r="C225" s="102">
        <f>C226+C247+C266+C273</f>
        <v>2250000</v>
      </c>
      <c r="D225" s="102">
        <f>D226+D247+D266+D273</f>
        <v>0</v>
      </c>
      <c r="E225" s="103">
        <f>#REF!+#REF!</f>
        <v>2250000</v>
      </c>
      <c r="F225" s="102">
        <f>F226+F247+F266+F273</f>
        <v>176899.87</v>
      </c>
      <c r="G225" s="104">
        <f>#REF!/#REF!</f>
        <v>7.8622164444444448E-2</v>
      </c>
      <c r="H225" s="105">
        <f>H226+H247+H266+H273</f>
        <v>430000</v>
      </c>
      <c r="I225" s="106">
        <f t="shared" si="52"/>
        <v>2.1339057626522127E-2</v>
      </c>
      <c r="J225" s="106">
        <f t="shared" si="53"/>
        <v>0.13138689967500722</v>
      </c>
      <c r="K225" s="106">
        <f t="shared" si="54"/>
        <v>0.13138689967500722</v>
      </c>
      <c r="L225" s="105">
        <f t="shared" ref="L225:Y225" si="59">L226+L247+L266+L273</f>
        <v>0</v>
      </c>
      <c r="M225" s="105">
        <f t="shared" si="59"/>
        <v>0</v>
      </c>
      <c r="N225" s="105">
        <f t="shared" si="59"/>
        <v>0</v>
      </c>
      <c r="O225" s="105">
        <f t="shared" si="59"/>
        <v>0</v>
      </c>
      <c r="P225" s="105">
        <f t="shared" si="59"/>
        <v>0</v>
      </c>
      <c r="Q225" s="105">
        <f t="shared" si="59"/>
        <v>0</v>
      </c>
      <c r="R225" s="105">
        <f t="shared" si="59"/>
        <v>0</v>
      </c>
      <c r="S225" s="105">
        <f t="shared" si="59"/>
        <v>0</v>
      </c>
      <c r="T225" s="105">
        <f t="shared" si="59"/>
        <v>0</v>
      </c>
      <c r="U225" s="105">
        <f t="shared" si="59"/>
        <v>0</v>
      </c>
      <c r="V225" s="105">
        <f t="shared" si="59"/>
        <v>0</v>
      </c>
      <c r="W225" s="105">
        <f t="shared" si="59"/>
        <v>200000</v>
      </c>
      <c r="X225" s="105">
        <f t="shared" si="59"/>
        <v>230000</v>
      </c>
      <c r="Y225" s="105">
        <f t="shared" si="59"/>
        <v>430000</v>
      </c>
    </row>
    <row r="226" spans="1:25" s="23" customFormat="1" ht="12.75">
      <c r="A226" s="100" t="s">
        <v>238</v>
      </c>
      <c r="B226" s="101" t="s">
        <v>239</v>
      </c>
      <c r="C226" s="102">
        <f>C227+C230+C232+C245</f>
        <v>2250000</v>
      </c>
      <c r="D226" s="102">
        <f>D227+D230+D232+D245</f>
        <v>0</v>
      </c>
      <c r="E226" s="103">
        <f>#REF!+#REF!</f>
        <v>2250000</v>
      </c>
      <c r="F226" s="102">
        <f>F227+F230+F232+F245</f>
        <v>176899.87</v>
      </c>
      <c r="G226" s="104">
        <f>#REF!/#REF!</f>
        <v>7.8622164444444448E-2</v>
      </c>
      <c r="H226" s="105">
        <f>H227+H230+H232+H245</f>
        <v>430000</v>
      </c>
      <c r="I226" s="106">
        <f t="shared" si="52"/>
        <v>2.1339057626522127E-2</v>
      </c>
      <c r="J226" s="106">
        <f t="shared" si="53"/>
        <v>0.13138689967500722</v>
      </c>
      <c r="K226" s="106">
        <f t="shared" si="54"/>
        <v>0.13138689967500722</v>
      </c>
      <c r="L226" s="105">
        <f t="shared" ref="L226:Y226" si="60">L227+L230+L232+L245</f>
        <v>0</v>
      </c>
      <c r="M226" s="105">
        <f t="shared" si="60"/>
        <v>0</v>
      </c>
      <c r="N226" s="105">
        <f t="shared" si="60"/>
        <v>0</v>
      </c>
      <c r="O226" s="105">
        <f t="shared" si="60"/>
        <v>0</v>
      </c>
      <c r="P226" s="105">
        <f t="shared" si="60"/>
        <v>0</v>
      </c>
      <c r="Q226" s="105">
        <f t="shared" si="60"/>
        <v>0</v>
      </c>
      <c r="R226" s="105">
        <f t="shared" si="60"/>
        <v>0</v>
      </c>
      <c r="S226" s="105">
        <f t="shared" si="60"/>
        <v>0</v>
      </c>
      <c r="T226" s="105">
        <f t="shared" si="60"/>
        <v>0</v>
      </c>
      <c r="U226" s="105">
        <f t="shared" si="60"/>
        <v>0</v>
      </c>
      <c r="V226" s="105">
        <f t="shared" si="60"/>
        <v>0</v>
      </c>
      <c r="W226" s="105">
        <f t="shared" si="60"/>
        <v>200000</v>
      </c>
      <c r="X226" s="105">
        <f t="shared" si="60"/>
        <v>230000</v>
      </c>
      <c r="Y226" s="105">
        <f t="shared" si="60"/>
        <v>430000</v>
      </c>
    </row>
    <row r="227" spans="1:25" s="16" customFormat="1" ht="12.75">
      <c r="A227" s="100" t="s">
        <v>240</v>
      </c>
      <c r="B227" s="92" t="s">
        <v>880</v>
      </c>
      <c r="C227" s="107">
        <f>SUM(C228:C229)</f>
        <v>946590.91</v>
      </c>
      <c r="D227" s="107">
        <f>SUM(D228:D229)</f>
        <v>0</v>
      </c>
      <c r="E227" s="103">
        <f>#REF!+#REF!</f>
        <v>946590.91</v>
      </c>
      <c r="F227" s="107">
        <f>SUM(F228:F229)</f>
        <v>23661.9</v>
      </c>
      <c r="G227" s="104">
        <f>#REF!/#REF!</f>
        <v>2.4996965162067741E-2</v>
      </c>
      <c r="H227" s="108">
        <f>SUM(H228:H229)</f>
        <v>100000</v>
      </c>
      <c r="I227" s="106">
        <f t="shared" si="52"/>
        <v>4.9625715410516573E-3</v>
      </c>
      <c r="J227" s="106">
        <f t="shared" si="53"/>
        <v>5.5275397744641679E-2</v>
      </c>
      <c r="K227" s="106">
        <f t="shared" si="54"/>
        <v>5.5275397744641679E-2</v>
      </c>
      <c r="L227" s="108">
        <f t="shared" ref="L227:Y227" si="61">SUM(L228:L229)</f>
        <v>0</v>
      </c>
      <c r="M227" s="108">
        <f t="shared" si="61"/>
        <v>0</v>
      </c>
      <c r="N227" s="108">
        <f t="shared" si="61"/>
        <v>0</v>
      </c>
      <c r="O227" s="108">
        <f t="shared" si="61"/>
        <v>0</v>
      </c>
      <c r="P227" s="108">
        <f t="shared" si="61"/>
        <v>0</v>
      </c>
      <c r="Q227" s="108">
        <f t="shared" si="61"/>
        <v>0</v>
      </c>
      <c r="R227" s="108">
        <f t="shared" si="61"/>
        <v>0</v>
      </c>
      <c r="S227" s="108">
        <f t="shared" si="61"/>
        <v>0</v>
      </c>
      <c r="T227" s="108">
        <f t="shared" si="61"/>
        <v>0</v>
      </c>
      <c r="U227" s="108">
        <f t="shared" si="61"/>
        <v>0</v>
      </c>
      <c r="V227" s="108">
        <f t="shared" si="61"/>
        <v>0</v>
      </c>
      <c r="W227" s="108">
        <f t="shared" si="61"/>
        <v>0</v>
      </c>
      <c r="X227" s="108">
        <f t="shared" si="61"/>
        <v>100000</v>
      </c>
      <c r="Y227" s="108">
        <f t="shared" si="61"/>
        <v>100000</v>
      </c>
    </row>
    <row r="228" spans="1:25" s="16" customFormat="1" ht="12.75">
      <c r="A228" s="109" t="s">
        <v>241</v>
      </c>
      <c r="B228" s="110" t="s">
        <v>881</v>
      </c>
      <c r="C228" s="111">
        <v>0</v>
      </c>
      <c r="D228" s="111">
        <v>0</v>
      </c>
      <c r="E228" s="112">
        <f>#REF!+#REF!</f>
        <v>0</v>
      </c>
      <c r="F228" s="111">
        <v>0</v>
      </c>
      <c r="G228" s="104" t="e">
        <f>#REF!/#REF!</f>
        <v>#DIV/0!</v>
      </c>
      <c r="H228" s="113">
        <v>0</v>
      </c>
      <c r="I228" s="114">
        <f t="shared" si="52"/>
        <v>0</v>
      </c>
      <c r="J228" s="114">
        <f t="shared" si="53"/>
        <v>0</v>
      </c>
      <c r="K228" s="114">
        <f t="shared" si="54"/>
        <v>0</v>
      </c>
      <c r="L228" s="206">
        <v>0</v>
      </c>
      <c r="M228" s="206">
        <v>0</v>
      </c>
      <c r="N228" s="206">
        <v>0</v>
      </c>
      <c r="O228" s="206">
        <v>0</v>
      </c>
      <c r="P228" s="206">
        <f>#REF!+#REF!+#REF!+#REF!</f>
        <v>0</v>
      </c>
      <c r="Q228" s="206">
        <v>0</v>
      </c>
      <c r="R228" s="206">
        <v>0</v>
      </c>
      <c r="S228" s="206">
        <v>0</v>
      </c>
      <c r="T228" s="206">
        <f>#REF!+#REF!+#REF!</f>
        <v>0</v>
      </c>
      <c r="U228" s="206">
        <v>0</v>
      </c>
      <c r="V228" s="206">
        <v>0</v>
      </c>
      <c r="W228" s="202">
        <v>0</v>
      </c>
      <c r="X228" s="202">
        <v>0</v>
      </c>
      <c r="Y228" s="202">
        <f>#REF!+#REF!+#REF!</f>
        <v>0</v>
      </c>
    </row>
    <row r="229" spans="1:25" s="16" customFormat="1" ht="12.75">
      <c r="A229" s="109" t="s">
        <v>242</v>
      </c>
      <c r="B229" s="110" t="s">
        <v>380</v>
      </c>
      <c r="C229" s="111">
        <v>946590.91</v>
      </c>
      <c r="D229" s="111">
        <v>0</v>
      </c>
      <c r="E229" s="112">
        <f>#REF!+#REF!</f>
        <v>946590.91</v>
      </c>
      <c r="F229" s="111">
        <v>23661.9</v>
      </c>
      <c r="G229" s="104">
        <f>#REF!/#REF!</f>
        <v>2.4996965162067741E-2</v>
      </c>
      <c r="H229" s="113">
        <v>100000</v>
      </c>
      <c r="I229" s="114">
        <f t="shared" si="52"/>
        <v>4.9625715410516573E-3</v>
      </c>
      <c r="J229" s="114">
        <f t="shared" si="53"/>
        <v>5.5275397744641679E-2</v>
      </c>
      <c r="K229" s="114">
        <f t="shared" si="54"/>
        <v>5.5275397744641679E-2</v>
      </c>
      <c r="L229" s="206">
        <v>0</v>
      </c>
      <c r="M229" s="206">
        <v>0</v>
      </c>
      <c r="N229" s="206">
        <v>0</v>
      </c>
      <c r="O229" s="206">
        <v>0</v>
      </c>
      <c r="P229" s="206">
        <f>#REF!+#REF!+#REF!+#REF!</f>
        <v>0</v>
      </c>
      <c r="Q229" s="206">
        <v>0</v>
      </c>
      <c r="R229" s="206">
        <v>0</v>
      </c>
      <c r="S229" s="206">
        <v>0</v>
      </c>
      <c r="T229" s="206">
        <f>#REF!+#REF!+#REF!</f>
        <v>0</v>
      </c>
      <c r="U229" s="206">
        <v>0</v>
      </c>
      <c r="V229" s="206">
        <v>0</v>
      </c>
      <c r="W229" s="202">
        <v>0</v>
      </c>
      <c r="X229" s="202">
        <v>100000</v>
      </c>
      <c r="Y229" s="202">
        <f>#REF!+#REF!+#REF!</f>
        <v>100000</v>
      </c>
    </row>
    <row r="230" spans="1:25" s="16" customFormat="1" ht="12.75">
      <c r="A230" s="100" t="s">
        <v>810</v>
      </c>
      <c r="B230" s="92" t="s">
        <v>243</v>
      </c>
      <c r="C230" s="107">
        <f>SUM(C231)</f>
        <v>0</v>
      </c>
      <c r="D230" s="107">
        <f>SUM(D231)</f>
        <v>0</v>
      </c>
      <c r="E230" s="103">
        <f>#REF!+#REF!</f>
        <v>0</v>
      </c>
      <c r="F230" s="107">
        <f>SUM(F231)</f>
        <v>0</v>
      </c>
      <c r="G230" s="104" t="e">
        <f>#REF!/#REF!</f>
        <v>#DIV/0!</v>
      </c>
      <c r="H230" s="108">
        <f>SUM(H231)</f>
        <v>0</v>
      </c>
      <c r="I230" s="106">
        <f t="shared" si="52"/>
        <v>0</v>
      </c>
      <c r="J230" s="106">
        <f t="shared" si="53"/>
        <v>0</v>
      </c>
      <c r="K230" s="106">
        <f t="shared" si="54"/>
        <v>0</v>
      </c>
      <c r="L230" s="205">
        <f>SUM(L231)</f>
        <v>0</v>
      </c>
      <c r="M230" s="205">
        <f t="shared" ref="M230:Y230" si="62">SUM(M231)</f>
        <v>0</v>
      </c>
      <c r="N230" s="205">
        <f t="shared" si="62"/>
        <v>0</v>
      </c>
      <c r="O230" s="205">
        <f t="shared" si="62"/>
        <v>0</v>
      </c>
      <c r="P230" s="204">
        <f>#REF!+#REF!+#REF!+#REF!</f>
        <v>0</v>
      </c>
      <c r="Q230" s="205">
        <f t="shared" si="62"/>
        <v>0</v>
      </c>
      <c r="R230" s="205">
        <f t="shared" si="62"/>
        <v>0</v>
      </c>
      <c r="S230" s="205">
        <f t="shared" si="62"/>
        <v>0</v>
      </c>
      <c r="T230" s="204">
        <f>#REF!+#REF!+#REF!+#REF!</f>
        <v>0</v>
      </c>
      <c r="U230" s="205">
        <f t="shared" si="62"/>
        <v>0</v>
      </c>
      <c r="V230" s="205">
        <f t="shared" si="62"/>
        <v>0</v>
      </c>
      <c r="W230" s="201">
        <f t="shared" si="62"/>
        <v>0</v>
      </c>
      <c r="X230" s="201">
        <f t="shared" si="62"/>
        <v>0</v>
      </c>
      <c r="Y230" s="201">
        <f t="shared" si="62"/>
        <v>0</v>
      </c>
    </row>
    <row r="231" spans="1:25" s="23" customFormat="1" ht="12.75">
      <c r="A231" s="109" t="s">
        <v>811</v>
      </c>
      <c r="B231" s="110" t="s">
        <v>812</v>
      </c>
      <c r="C231" s="111">
        <v>0</v>
      </c>
      <c r="D231" s="111">
        <v>0</v>
      </c>
      <c r="E231" s="112">
        <f>#REF!+#REF!</f>
        <v>0</v>
      </c>
      <c r="F231" s="111">
        <v>0</v>
      </c>
      <c r="G231" s="104" t="e">
        <f>#REF!/#REF!</f>
        <v>#DIV/0!</v>
      </c>
      <c r="H231" s="113">
        <v>0</v>
      </c>
      <c r="I231" s="114">
        <f t="shared" si="52"/>
        <v>0</v>
      </c>
      <c r="J231" s="114">
        <f t="shared" si="53"/>
        <v>0</v>
      </c>
      <c r="K231" s="114">
        <f t="shared" si="54"/>
        <v>0</v>
      </c>
      <c r="L231" s="206">
        <v>0</v>
      </c>
      <c r="M231" s="206">
        <v>0</v>
      </c>
      <c r="N231" s="206">
        <v>0</v>
      </c>
      <c r="O231" s="206">
        <v>0</v>
      </c>
      <c r="P231" s="206">
        <f>#REF!+#REF!+#REF!+#REF!</f>
        <v>0</v>
      </c>
      <c r="Q231" s="206">
        <v>0</v>
      </c>
      <c r="R231" s="206">
        <v>0</v>
      </c>
      <c r="S231" s="206">
        <v>0</v>
      </c>
      <c r="T231" s="206">
        <f>#REF!+#REF!+#REF!</f>
        <v>0</v>
      </c>
      <c r="U231" s="206">
        <v>0</v>
      </c>
      <c r="V231" s="206">
        <v>0</v>
      </c>
      <c r="W231" s="202">
        <v>0</v>
      </c>
      <c r="X231" s="202">
        <v>0</v>
      </c>
      <c r="Y231" s="202">
        <f>#REF!+#REF!+#REF!+#REF!</f>
        <v>0</v>
      </c>
    </row>
    <row r="232" spans="1:25" s="16" customFormat="1" ht="12.75">
      <c r="A232" s="100" t="s">
        <v>244</v>
      </c>
      <c r="B232" s="92" t="s">
        <v>245</v>
      </c>
      <c r="C232" s="107">
        <f>SUM(C233:C240)</f>
        <v>1303409.0899999999</v>
      </c>
      <c r="D232" s="107">
        <f>SUM(D233:D240)</f>
        <v>0</v>
      </c>
      <c r="E232" s="103">
        <f>#REF!+#REF!</f>
        <v>1303409.0899999999</v>
      </c>
      <c r="F232" s="107">
        <f>SUM(F233:F240)</f>
        <v>153237.97</v>
      </c>
      <c r="G232" s="104">
        <f>#REF!/#REF!</f>
        <v>0.11756705640283667</v>
      </c>
      <c r="H232" s="108">
        <f>SUM(H233:H240)</f>
        <v>330000</v>
      </c>
      <c r="I232" s="106">
        <f t="shared" si="52"/>
        <v>1.637648608547047E-2</v>
      </c>
      <c r="J232" s="106">
        <f t="shared" si="53"/>
        <v>7.6111501930365519E-2</v>
      </c>
      <c r="K232" s="106">
        <f t="shared" si="54"/>
        <v>7.6111501930365519E-2</v>
      </c>
      <c r="L232" s="107">
        <f t="shared" ref="L232:Y232" si="63">SUM(L233:L240)</f>
        <v>0</v>
      </c>
      <c r="M232" s="107">
        <f t="shared" si="63"/>
        <v>0</v>
      </c>
      <c r="N232" s="107">
        <f t="shared" si="63"/>
        <v>0</v>
      </c>
      <c r="O232" s="107">
        <f t="shared" si="63"/>
        <v>0</v>
      </c>
      <c r="P232" s="107">
        <f t="shared" si="63"/>
        <v>0</v>
      </c>
      <c r="Q232" s="107">
        <f t="shared" si="63"/>
        <v>0</v>
      </c>
      <c r="R232" s="107">
        <f t="shared" si="63"/>
        <v>0</v>
      </c>
      <c r="S232" s="107">
        <f t="shared" si="63"/>
        <v>0</v>
      </c>
      <c r="T232" s="107">
        <f t="shared" si="63"/>
        <v>0</v>
      </c>
      <c r="U232" s="107">
        <f t="shared" si="63"/>
        <v>0</v>
      </c>
      <c r="V232" s="107">
        <f t="shared" si="63"/>
        <v>0</v>
      </c>
      <c r="W232" s="107">
        <f t="shared" si="63"/>
        <v>200000</v>
      </c>
      <c r="X232" s="107">
        <f t="shared" si="63"/>
        <v>130000</v>
      </c>
      <c r="Y232" s="107">
        <f t="shared" si="63"/>
        <v>330000</v>
      </c>
    </row>
    <row r="233" spans="1:25" s="16" customFormat="1" ht="12.75">
      <c r="A233" s="109" t="s">
        <v>246</v>
      </c>
      <c r="B233" s="110" t="s">
        <v>945</v>
      </c>
      <c r="C233" s="111">
        <v>60000</v>
      </c>
      <c r="D233" s="111">
        <v>0</v>
      </c>
      <c r="E233" s="112">
        <f>#REF!+#REF!</f>
        <v>60000</v>
      </c>
      <c r="F233" s="111">
        <v>0</v>
      </c>
      <c r="G233" s="104">
        <f>#REF!/#REF!</f>
        <v>0</v>
      </c>
      <c r="H233" s="113">
        <v>50000</v>
      </c>
      <c r="I233" s="114">
        <f t="shared" si="52"/>
        <v>2.4812857705258286E-3</v>
      </c>
      <c r="J233" s="114">
        <f t="shared" si="53"/>
        <v>3.5036506580001922E-3</v>
      </c>
      <c r="K233" s="114">
        <f t="shared" si="54"/>
        <v>3.5036506580001922E-3</v>
      </c>
      <c r="L233" s="206">
        <v>0</v>
      </c>
      <c r="M233" s="206">
        <v>0</v>
      </c>
      <c r="N233" s="206">
        <v>0</v>
      </c>
      <c r="O233" s="206">
        <v>0</v>
      </c>
      <c r="P233" s="206">
        <f>#REF!+#REF!+#REF!+#REF!</f>
        <v>0</v>
      </c>
      <c r="Q233" s="206">
        <v>0</v>
      </c>
      <c r="R233" s="206">
        <v>0</v>
      </c>
      <c r="S233" s="206">
        <v>0</v>
      </c>
      <c r="T233" s="206">
        <f>#REF!+#REF!+#REF!</f>
        <v>0</v>
      </c>
      <c r="U233" s="206">
        <v>0</v>
      </c>
      <c r="V233" s="206">
        <v>0</v>
      </c>
      <c r="W233" s="202">
        <v>0</v>
      </c>
      <c r="X233" s="202">
        <v>50000</v>
      </c>
      <c r="Y233" s="202">
        <f>#REF!+#REF!+#REF!</f>
        <v>50000</v>
      </c>
    </row>
    <row r="234" spans="1:25" s="16" customFormat="1" ht="12.75">
      <c r="A234" s="109" t="s">
        <v>247</v>
      </c>
      <c r="B234" s="110" t="s">
        <v>946</v>
      </c>
      <c r="C234" s="111">
        <v>60000</v>
      </c>
      <c r="D234" s="111">
        <v>0</v>
      </c>
      <c r="E234" s="112">
        <f>#REF!+#REF!</f>
        <v>60000</v>
      </c>
      <c r="F234" s="111">
        <v>0</v>
      </c>
      <c r="G234" s="104">
        <f>#REF!/#REF!</f>
        <v>0</v>
      </c>
      <c r="H234" s="113">
        <v>50000</v>
      </c>
      <c r="I234" s="114">
        <f t="shared" si="52"/>
        <v>2.4812857705258286E-3</v>
      </c>
      <c r="J234" s="114">
        <f t="shared" si="53"/>
        <v>3.5036506580001922E-3</v>
      </c>
      <c r="K234" s="114">
        <f t="shared" si="54"/>
        <v>3.5036506580001922E-3</v>
      </c>
      <c r="L234" s="206">
        <v>0</v>
      </c>
      <c r="M234" s="206">
        <v>0</v>
      </c>
      <c r="N234" s="206">
        <v>0</v>
      </c>
      <c r="O234" s="206">
        <v>0</v>
      </c>
      <c r="P234" s="206">
        <f>#REF!+#REF!+#REF!+#REF!</f>
        <v>0</v>
      </c>
      <c r="Q234" s="206">
        <v>0</v>
      </c>
      <c r="R234" s="206">
        <v>0</v>
      </c>
      <c r="S234" s="206">
        <v>0</v>
      </c>
      <c r="T234" s="206">
        <f>#REF!+#REF!+#REF!</f>
        <v>0</v>
      </c>
      <c r="U234" s="206">
        <v>0</v>
      </c>
      <c r="V234" s="206">
        <v>0</v>
      </c>
      <c r="W234" s="202">
        <v>0</v>
      </c>
      <c r="X234" s="202">
        <v>50000</v>
      </c>
      <c r="Y234" s="202">
        <f>#REF!+#REF!+#REF!</f>
        <v>50000</v>
      </c>
    </row>
    <row r="235" spans="1:25" s="16" customFormat="1" ht="12.75">
      <c r="A235" s="109" t="s">
        <v>248</v>
      </c>
      <c r="B235" s="110" t="s">
        <v>947</v>
      </c>
      <c r="C235" s="111">
        <v>753409.09</v>
      </c>
      <c r="D235" s="111">
        <v>0</v>
      </c>
      <c r="E235" s="112">
        <f>#REF!+#REF!</f>
        <v>753409.09</v>
      </c>
      <c r="F235" s="111">
        <v>0</v>
      </c>
      <c r="G235" s="104">
        <f>#REF!/#REF!</f>
        <v>0</v>
      </c>
      <c r="H235" s="113">
        <v>0</v>
      </c>
      <c r="I235" s="114">
        <f t="shared" si="52"/>
        <v>0</v>
      </c>
      <c r="J235" s="114">
        <f t="shared" si="53"/>
        <v>4.3994704232030432E-2</v>
      </c>
      <c r="K235" s="114">
        <f t="shared" si="54"/>
        <v>4.3994704232030432E-2</v>
      </c>
      <c r="L235" s="206">
        <v>0</v>
      </c>
      <c r="M235" s="206">
        <v>0</v>
      </c>
      <c r="N235" s="206">
        <v>0</v>
      </c>
      <c r="O235" s="206">
        <v>0</v>
      </c>
      <c r="P235" s="206">
        <f>#REF!+#REF!+#REF!+#REF!</f>
        <v>0</v>
      </c>
      <c r="Q235" s="206">
        <v>0</v>
      </c>
      <c r="R235" s="206">
        <v>0</v>
      </c>
      <c r="S235" s="206">
        <v>0</v>
      </c>
      <c r="T235" s="206">
        <f>#REF!+#REF!+#REF!</f>
        <v>0</v>
      </c>
      <c r="U235" s="206">
        <v>0</v>
      </c>
      <c r="V235" s="206">
        <v>0</v>
      </c>
      <c r="W235" s="202">
        <v>0</v>
      </c>
      <c r="X235" s="202">
        <v>0</v>
      </c>
      <c r="Y235" s="202">
        <f>#REF!+#REF!+#REF!</f>
        <v>0</v>
      </c>
    </row>
    <row r="236" spans="1:25" s="16" customFormat="1" ht="12.75">
      <c r="A236" s="109" t="s">
        <v>249</v>
      </c>
      <c r="B236" s="110" t="s">
        <v>948</v>
      </c>
      <c r="C236" s="111">
        <v>300000</v>
      </c>
      <c r="D236" s="111">
        <v>0</v>
      </c>
      <c r="E236" s="112">
        <f>#REF!+#REF!</f>
        <v>300000</v>
      </c>
      <c r="F236" s="111">
        <v>153237.97</v>
      </c>
      <c r="G236" s="104">
        <f>#REF!/#REF!</f>
        <v>0.51079323333333337</v>
      </c>
      <c r="H236" s="113">
        <v>100000</v>
      </c>
      <c r="I236" s="114">
        <f t="shared" si="52"/>
        <v>4.9625715410516573E-3</v>
      </c>
      <c r="J236" s="114">
        <f t="shared" si="53"/>
        <v>1.7518253290000962E-2</v>
      </c>
      <c r="K236" s="114">
        <f t="shared" si="54"/>
        <v>1.7518253290000962E-2</v>
      </c>
      <c r="L236" s="206">
        <v>0</v>
      </c>
      <c r="M236" s="206">
        <v>0</v>
      </c>
      <c r="N236" s="206">
        <v>0</v>
      </c>
      <c r="O236" s="206">
        <v>0</v>
      </c>
      <c r="P236" s="206">
        <f>#REF!+#REF!+#REF!+#REF!</f>
        <v>0</v>
      </c>
      <c r="Q236" s="206">
        <v>0</v>
      </c>
      <c r="R236" s="206">
        <v>0</v>
      </c>
      <c r="S236" s="206">
        <v>0</v>
      </c>
      <c r="T236" s="206">
        <f>#REF!+#REF!+#REF!</f>
        <v>0</v>
      </c>
      <c r="U236" s="206">
        <v>0</v>
      </c>
      <c r="V236" s="206">
        <v>0</v>
      </c>
      <c r="W236" s="202">
        <v>100000</v>
      </c>
      <c r="X236" s="202">
        <v>0</v>
      </c>
      <c r="Y236" s="202">
        <f>#REF!+#REF!+#REF!</f>
        <v>100000</v>
      </c>
    </row>
    <row r="237" spans="1:25" s="16" customFormat="1" ht="12.75">
      <c r="A237" s="109" t="s">
        <v>250</v>
      </c>
      <c r="B237" s="110" t="s">
        <v>949</v>
      </c>
      <c r="C237" s="111">
        <v>30000</v>
      </c>
      <c r="D237" s="111">
        <v>0</v>
      </c>
      <c r="E237" s="112">
        <f>#REF!+#REF!</f>
        <v>30000</v>
      </c>
      <c r="F237" s="111">
        <v>0</v>
      </c>
      <c r="G237" s="104">
        <f>#REF!/#REF!</f>
        <v>0</v>
      </c>
      <c r="H237" s="113">
        <v>30000</v>
      </c>
      <c r="I237" s="114">
        <f t="shared" si="52"/>
        <v>1.4887714623154971E-3</v>
      </c>
      <c r="J237" s="114">
        <f t="shared" si="53"/>
        <v>1.7518253290000961E-3</v>
      </c>
      <c r="K237" s="114">
        <f t="shared" si="54"/>
        <v>1.7518253290000961E-3</v>
      </c>
      <c r="L237" s="206">
        <v>0</v>
      </c>
      <c r="M237" s="206">
        <v>0</v>
      </c>
      <c r="N237" s="206">
        <v>0</v>
      </c>
      <c r="O237" s="206">
        <v>0</v>
      </c>
      <c r="P237" s="206">
        <f>#REF!+#REF!+#REF!+#REF!</f>
        <v>0</v>
      </c>
      <c r="Q237" s="206">
        <v>0</v>
      </c>
      <c r="R237" s="206">
        <v>0</v>
      </c>
      <c r="S237" s="206">
        <v>0</v>
      </c>
      <c r="T237" s="206">
        <f>#REF!+#REF!+#REF!</f>
        <v>0</v>
      </c>
      <c r="U237" s="206">
        <v>0</v>
      </c>
      <c r="V237" s="206">
        <v>0</v>
      </c>
      <c r="W237" s="202">
        <v>0</v>
      </c>
      <c r="X237" s="202">
        <v>30000</v>
      </c>
      <c r="Y237" s="202">
        <f>#REF!+#REF!+#REF!</f>
        <v>30000</v>
      </c>
    </row>
    <row r="238" spans="1:25" s="16" customFormat="1" ht="12.75">
      <c r="A238" s="109" t="s">
        <v>827</v>
      </c>
      <c r="B238" s="110" t="s">
        <v>543</v>
      </c>
      <c r="C238" s="111">
        <v>100000</v>
      </c>
      <c r="D238" s="111">
        <v>0</v>
      </c>
      <c r="E238" s="112">
        <f>#REF!+#REF!</f>
        <v>100000</v>
      </c>
      <c r="F238" s="111">
        <v>0</v>
      </c>
      <c r="G238" s="104">
        <f>#REF!/#REF!</f>
        <v>0</v>
      </c>
      <c r="H238" s="113">
        <v>100000</v>
      </c>
      <c r="I238" s="121">
        <f t="shared" si="52"/>
        <v>4.9625715410516573E-3</v>
      </c>
      <c r="J238" s="114">
        <f t="shared" si="53"/>
        <v>5.8394177633336536E-3</v>
      </c>
      <c r="K238" s="114">
        <f t="shared" si="54"/>
        <v>5.8394177633336536E-3</v>
      </c>
      <c r="L238" s="206">
        <v>0</v>
      </c>
      <c r="M238" s="206">
        <v>0</v>
      </c>
      <c r="N238" s="206">
        <v>0</v>
      </c>
      <c r="O238" s="206">
        <v>0</v>
      </c>
      <c r="P238" s="206">
        <f>#REF!+#REF!+#REF!+#REF!</f>
        <v>0</v>
      </c>
      <c r="Q238" s="206">
        <v>0</v>
      </c>
      <c r="R238" s="206">
        <v>0</v>
      </c>
      <c r="S238" s="206">
        <v>0</v>
      </c>
      <c r="T238" s="206">
        <f>#REF!+#REF!+#REF!</f>
        <v>0</v>
      </c>
      <c r="U238" s="206">
        <v>0</v>
      </c>
      <c r="V238" s="206">
        <v>0</v>
      </c>
      <c r="W238" s="202">
        <v>100000</v>
      </c>
      <c r="X238" s="202">
        <v>0</v>
      </c>
      <c r="Y238" s="202">
        <f>#REF!+#REF!+#REF!</f>
        <v>100000</v>
      </c>
    </row>
    <row r="239" spans="1:25" s="23" customFormat="1" ht="12.75">
      <c r="A239" s="109" t="s">
        <v>251</v>
      </c>
      <c r="B239" s="110" t="s">
        <v>385</v>
      </c>
      <c r="C239" s="111">
        <v>0</v>
      </c>
      <c r="D239" s="111">
        <v>0</v>
      </c>
      <c r="E239" s="112">
        <f>#REF!+#REF!</f>
        <v>0</v>
      </c>
      <c r="F239" s="111">
        <v>0</v>
      </c>
      <c r="G239" s="104" t="e">
        <f>#REF!/#REF!</f>
        <v>#DIV/0!</v>
      </c>
      <c r="H239" s="113">
        <v>0</v>
      </c>
      <c r="I239" s="114">
        <f t="shared" si="52"/>
        <v>0</v>
      </c>
      <c r="J239" s="114">
        <f t="shared" si="53"/>
        <v>0</v>
      </c>
      <c r="K239" s="114">
        <f t="shared" si="54"/>
        <v>0</v>
      </c>
      <c r="L239" s="206">
        <v>0</v>
      </c>
      <c r="M239" s="206">
        <v>0</v>
      </c>
      <c r="N239" s="206">
        <v>0</v>
      </c>
      <c r="O239" s="206">
        <v>0</v>
      </c>
      <c r="P239" s="206">
        <f>#REF!+#REF!+#REF!+#REF!</f>
        <v>0</v>
      </c>
      <c r="Q239" s="206">
        <v>0</v>
      </c>
      <c r="R239" s="206">
        <v>0</v>
      </c>
      <c r="S239" s="206">
        <v>0</v>
      </c>
      <c r="T239" s="206">
        <f>#REF!+#REF!+#REF!</f>
        <v>0</v>
      </c>
      <c r="U239" s="206">
        <v>0</v>
      </c>
      <c r="V239" s="206">
        <v>0</v>
      </c>
      <c r="W239" s="202">
        <v>0</v>
      </c>
      <c r="X239" s="202">
        <v>0</v>
      </c>
      <c r="Y239" s="202">
        <f>#REF!+#REF!+#REF!</f>
        <v>0</v>
      </c>
    </row>
    <row r="240" spans="1:25" s="16" customFormat="1" ht="12.75">
      <c r="A240" s="109" t="s">
        <v>252</v>
      </c>
      <c r="B240" s="110" t="s">
        <v>386</v>
      </c>
      <c r="C240" s="111">
        <v>0</v>
      </c>
      <c r="D240" s="111">
        <v>0</v>
      </c>
      <c r="E240" s="112">
        <f>#REF!+#REF!</f>
        <v>0</v>
      </c>
      <c r="F240" s="111">
        <v>0</v>
      </c>
      <c r="G240" s="104" t="e">
        <f>#REF!/#REF!</f>
        <v>#DIV/0!</v>
      </c>
      <c r="H240" s="113">
        <v>0</v>
      </c>
      <c r="I240" s="114">
        <f t="shared" si="52"/>
        <v>0</v>
      </c>
      <c r="J240" s="114">
        <f t="shared" si="53"/>
        <v>0</v>
      </c>
      <c r="K240" s="114">
        <f t="shared" si="54"/>
        <v>0</v>
      </c>
      <c r="L240" s="206">
        <v>0</v>
      </c>
      <c r="M240" s="206">
        <v>0</v>
      </c>
      <c r="N240" s="206">
        <v>0</v>
      </c>
      <c r="O240" s="206">
        <v>0</v>
      </c>
      <c r="P240" s="206">
        <f>#REF!+#REF!+#REF!+#REF!</f>
        <v>0</v>
      </c>
      <c r="Q240" s="206">
        <v>0</v>
      </c>
      <c r="R240" s="206">
        <v>0</v>
      </c>
      <c r="S240" s="206">
        <v>0</v>
      </c>
      <c r="T240" s="206">
        <f>#REF!+#REF!+#REF!</f>
        <v>0</v>
      </c>
      <c r="U240" s="206">
        <v>0</v>
      </c>
      <c r="V240" s="206">
        <v>0</v>
      </c>
      <c r="W240" s="202">
        <v>0</v>
      </c>
      <c r="X240" s="202">
        <v>0</v>
      </c>
      <c r="Y240" s="202">
        <f>#REF!+#REF!+#REF!</f>
        <v>0</v>
      </c>
    </row>
    <row r="241" spans="1:25" s="16" customFormat="1" ht="12.75">
      <c r="A241" s="100" t="s">
        <v>814</v>
      </c>
      <c r="B241" s="92" t="s">
        <v>253</v>
      </c>
      <c r="C241" s="107">
        <f>SUM(C242:C244)</f>
        <v>0</v>
      </c>
      <c r="D241" s="107">
        <f>SUM(D242:D244)</f>
        <v>0</v>
      </c>
      <c r="E241" s="103">
        <f>#REF!+#REF!</f>
        <v>0</v>
      </c>
      <c r="F241" s="107">
        <f>SUM(F242:F244)</f>
        <v>0</v>
      </c>
      <c r="G241" s="104" t="e">
        <f>#REF!/#REF!</f>
        <v>#DIV/0!</v>
      </c>
      <c r="H241" s="108">
        <v>0</v>
      </c>
      <c r="I241" s="106">
        <f t="shared" si="52"/>
        <v>0</v>
      </c>
      <c r="J241" s="106">
        <f t="shared" si="53"/>
        <v>0</v>
      </c>
      <c r="K241" s="106">
        <f t="shared" si="54"/>
        <v>0</v>
      </c>
      <c r="L241" s="205">
        <f>SUM(L242:L244)</f>
        <v>0</v>
      </c>
      <c r="M241" s="205">
        <f t="shared" ref="M241:W241" si="64">SUM(M242:M244)</f>
        <v>0</v>
      </c>
      <c r="N241" s="205">
        <f t="shared" si="64"/>
        <v>0</v>
      </c>
      <c r="O241" s="205">
        <f t="shared" si="64"/>
        <v>0</v>
      </c>
      <c r="P241" s="204">
        <f>#REF!+#REF!+#REF!+#REF!</f>
        <v>0</v>
      </c>
      <c r="Q241" s="205">
        <f t="shared" si="64"/>
        <v>0</v>
      </c>
      <c r="R241" s="205">
        <f t="shared" si="64"/>
        <v>0</v>
      </c>
      <c r="S241" s="205">
        <f t="shared" si="64"/>
        <v>0</v>
      </c>
      <c r="T241" s="204">
        <f>#REF!+#REF!+#REF!+#REF!</f>
        <v>0</v>
      </c>
      <c r="U241" s="205">
        <f t="shared" si="64"/>
        <v>0</v>
      </c>
      <c r="V241" s="205">
        <f t="shared" si="64"/>
        <v>0</v>
      </c>
      <c r="W241" s="201">
        <f t="shared" si="64"/>
        <v>0</v>
      </c>
      <c r="X241" s="201">
        <f t="shared" ref="X241" si="65">SUM(X242:X244)</f>
        <v>0</v>
      </c>
      <c r="Y241" s="202">
        <f>#REF!+#REF!+#REF!</f>
        <v>0</v>
      </c>
    </row>
    <row r="242" spans="1:25" s="16" customFormat="1" ht="12.75">
      <c r="A242" s="109" t="s">
        <v>815</v>
      </c>
      <c r="B242" s="110" t="s">
        <v>387</v>
      </c>
      <c r="C242" s="111">
        <v>0</v>
      </c>
      <c r="D242" s="111">
        <v>0</v>
      </c>
      <c r="E242" s="112">
        <f>#REF!+#REF!</f>
        <v>0</v>
      </c>
      <c r="F242" s="111">
        <v>0</v>
      </c>
      <c r="G242" s="104" t="e">
        <f>#REF!/#REF!</f>
        <v>#DIV/0!</v>
      </c>
      <c r="H242" s="113">
        <v>0</v>
      </c>
      <c r="I242" s="114">
        <f t="shared" si="52"/>
        <v>0</v>
      </c>
      <c r="J242" s="114">
        <f t="shared" si="53"/>
        <v>0</v>
      </c>
      <c r="K242" s="114">
        <f t="shared" si="54"/>
        <v>0</v>
      </c>
      <c r="L242" s="206">
        <v>0</v>
      </c>
      <c r="M242" s="206">
        <v>0</v>
      </c>
      <c r="N242" s="206">
        <v>0</v>
      </c>
      <c r="O242" s="206">
        <v>0</v>
      </c>
      <c r="P242" s="206">
        <f>#REF!+#REF!+#REF!+#REF!</f>
        <v>0</v>
      </c>
      <c r="Q242" s="206">
        <v>0</v>
      </c>
      <c r="R242" s="206">
        <v>0</v>
      </c>
      <c r="S242" s="206">
        <v>0</v>
      </c>
      <c r="T242" s="206">
        <f>#REF!+#REF!+#REF!</f>
        <v>0</v>
      </c>
      <c r="U242" s="206">
        <v>0</v>
      </c>
      <c r="V242" s="206">
        <v>0</v>
      </c>
      <c r="W242" s="202">
        <v>0</v>
      </c>
      <c r="X242" s="202">
        <v>0</v>
      </c>
      <c r="Y242" s="202">
        <f>#REF!+#REF!+#REF!+#REF!</f>
        <v>0</v>
      </c>
    </row>
    <row r="243" spans="1:25" s="23" customFormat="1" ht="12.75">
      <c r="A243" s="109" t="s">
        <v>816</v>
      </c>
      <c r="B243" s="110" t="s">
        <v>388</v>
      </c>
      <c r="C243" s="111">
        <v>0</v>
      </c>
      <c r="D243" s="111">
        <v>0</v>
      </c>
      <c r="E243" s="103">
        <f>#REF!+#REF!</f>
        <v>0</v>
      </c>
      <c r="F243" s="111">
        <v>0</v>
      </c>
      <c r="G243" s="104" t="e">
        <f>#REF!/#REF!</f>
        <v>#DIV/0!</v>
      </c>
      <c r="H243" s="113">
        <v>0</v>
      </c>
      <c r="I243" s="114">
        <f t="shared" si="52"/>
        <v>0</v>
      </c>
      <c r="J243" s="114">
        <f t="shared" si="53"/>
        <v>0</v>
      </c>
      <c r="K243" s="114">
        <f t="shared" si="54"/>
        <v>0</v>
      </c>
      <c r="L243" s="206">
        <v>0</v>
      </c>
      <c r="M243" s="206">
        <v>0</v>
      </c>
      <c r="N243" s="206">
        <v>0</v>
      </c>
      <c r="O243" s="206">
        <v>0</v>
      </c>
      <c r="P243" s="206">
        <f>#REF!+#REF!+#REF!+#REF!</f>
        <v>0</v>
      </c>
      <c r="Q243" s="206">
        <v>0</v>
      </c>
      <c r="R243" s="206">
        <v>0</v>
      </c>
      <c r="S243" s="206">
        <v>0</v>
      </c>
      <c r="T243" s="206">
        <f>#REF!+#REF!+#REF!</f>
        <v>0</v>
      </c>
      <c r="U243" s="206">
        <v>0</v>
      </c>
      <c r="V243" s="206">
        <v>0</v>
      </c>
      <c r="W243" s="202">
        <v>0</v>
      </c>
      <c r="X243" s="202">
        <v>0</v>
      </c>
      <c r="Y243" s="202">
        <f>#REF!+#REF!+#REF!+#REF!</f>
        <v>0</v>
      </c>
    </row>
    <row r="244" spans="1:25" s="16" customFormat="1" ht="12.75">
      <c r="A244" s="109" t="s">
        <v>817</v>
      </c>
      <c r="B244" s="110" t="s">
        <v>389</v>
      </c>
      <c r="C244" s="111">
        <v>0</v>
      </c>
      <c r="D244" s="111">
        <v>0</v>
      </c>
      <c r="E244" s="103">
        <f>#REF!+#REF!</f>
        <v>0</v>
      </c>
      <c r="F244" s="111">
        <v>0</v>
      </c>
      <c r="G244" s="104" t="e">
        <f>#REF!/#REF!</f>
        <v>#DIV/0!</v>
      </c>
      <c r="H244" s="113">
        <v>0</v>
      </c>
      <c r="I244" s="114">
        <f t="shared" si="52"/>
        <v>0</v>
      </c>
      <c r="J244" s="114">
        <f t="shared" si="53"/>
        <v>0</v>
      </c>
      <c r="K244" s="114">
        <f t="shared" si="54"/>
        <v>0</v>
      </c>
      <c r="L244" s="206">
        <v>0</v>
      </c>
      <c r="M244" s="206">
        <v>0</v>
      </c>
      <c r="N244" s="206">
        <v>0</v>
      </c>
      <c r="O244" s="206">
        <v>0</v>
      </c>
      <c r="P244" s="206">
        <f>#REF!+#REF!+#REF!+#REF!</f>
        <v>0</v>
      </c>
      <c r="Q244" s="206">
        <v>0</v>
      </c>
      <c r="R244" s="206">
        <v>0</v>
      </c>
      <c r="S244" s="206">
        <v>0</v>
      </c>
      <c r="T244" s="206">
        <f>#REF!+#REF!+#REF!</f>
        <v>0</v>
      </c>
      <c r="U244" s="206">
        <v>0</v>
      </c>
      <c r="V244" s="206">
        <v>0</v>
      </c>
      <c r="W244" s="202">
        <v>0</v>
      </c>
      <c r="X244" s="202">
        <v>0</v>
      </c>
      <c r="Y244" s="202">
        <f>#REF!+#REF!+#REF!+#REF!</f>
        <v>0</v>
      </c>
    </row>
    <row r="245" spans="1:25" s="4" customFormat="1" ht="12.75">
      <c r="A245" s="100" t="s">
        <v>254</v>
      </c>
      <c r="B245" s="92" t="s">
        <v>255</v>
      </c>
      <c r="C245" s="107">
        <f>C246</f>
        <v>0</v>
      </c>
      <c r="D245" s="107">
        <f>D246</f>
        <v>0</v>
      </c>
      <c r="E245" s="103">
        <f>#REF!+#REF!</f>
        <v>0</v>
      </c>
      <c r="F245" s="107">
        <f>F246</f>
        <v>0</v>
      </c>
      <c r="G245" s="104" t="e">
        <f>#REF!/#REF!</f>
        <v>#DIV/0!</v>
      </c>
      <c r="H245" s="108">
        <v>0</v>
      </c>
      <c r="I245" s="106">
        <f t="shared" si="52"/>
        <v>0</v>
      </c>
      <c r="J245" s="106">
        <f t="shared" si="53"/>
        <v>0</v>
      </c>
      <c r="K245" s="106">
        <f t="shared" si="54"/>
        <v>0</v>
      </c>
      <c r="L245" s="205">
        <f>L246</f>
        <v>0</v>
      </c>
      <c r="M245" s="205">
        <f>M246</f>
        <v>0</v>
      </c>
      <c r="N245" s="206">
        <f t="shared" ref="N245:X245" si="66">N246</f>
        <v>0</v>
      </c>
      <c r="O245" s="205">
        <f t="shared" si="66"/>
        <v>0</v>
      </c>
      <c r="P245" s="204">
        <f>#REF!+#REF!+#REF!+#REF!</f>
        <v>0</v>
      </c>
      <c r="Q245" s="205">
        <f t="shared" si="66"/>
        <v>0</v>
      </c>
      <c r="R245" s="205">
        <f t="shared" si="66"/>
        <v>0</v>
      </c>
      <c r="S245" s="205">
        <f t="shared" si="66"/>
        <v>0</v>
      </c>
      <c r="T245" s="204">
        <f>#REF!+#REF!+#REF!+#REF!</f>
        <v>0</v>
      </c>
      <c r="U245" s="205">
        <f t="shared" si="66"/>
        <v>0</v>
      </c>
      <c r="V245" s="205">
        <f t="shared" si="66"/>
        <v>0</v>
      </c>
      <c r="W245" s="201">
        <f t="shared" si="66"/>
        <v>0</v>
      </c>
      <c r="X245" s="201">
        <f t="shared" si="66"/>
        <v>0</v>
      </c>
      <c r="Y245" s="202">
        <f>#REF!+#REF!+#REF!+#REF!</f>
        <v>0</v>
      </c>
    </row>
    <row r="246" spans="1:25" s="4" customFormat="1" ht="12.75">
      <c r="A246" s="109" t="s">
        <v>393</v>
      </c>
      <c r="B246" s="110" t="s">
        <v>390</v>
      </c>
      <c r="C246" s="111">
        <v>0</v>
      </c>
      <c r="D246" s="111">
        <v>0</v>
      </c>
      <c r="E246" s="112">
        <f>#REF!+#REF!</f>
        <v>0</v>
      </c>
      <c r="F246" s="111">
        <v>0</v>
      </c>
      <c r="G246" s="104" t="e">
        <f>#REF!/#REF!</f>
        <v>#DIV/0!</v>
      </c>
      <c r="H246" s="113">
        <v>0</v>
      </c>
      <c r="I246" s="114">
        <f t="shared" si="52"/>
        <v>0</v>
      </c>
      <c r="J246" s="114">
        <f t="shared" si="53"/>
        <v>0</v>
      </c>
      <c r="K246" s="114">
        <f t="shared" si="54"/>
        <v>0</v>
      </c>
      <c r="L246" s="206">
        <v>0</v>
      </c>
      <c r="M246" s="206">
        <v>0</v>
      </c>
      <c r="N246" s="206">
        <v>0</v>
      </c>
      <c r="O246" s="206">
        <v>0</v>
      </c>
      <c r="P246" s="204">
        <v>0</v>
      </c>
      <c r="Q246" s="206">
        <v>0</v>
      </c>
      <c r="R246" s="206">
        <v>0</v>
      </c>
      <c r="S246" s="206">
        <v>0</v>
      </c>
      <c r="T246" s="206">
        <f>#REF!+#REF!+#REF!</f>
        <v>0</v>
      </c>
      <c r="U246" s="206">
        <v>0</v>
      </c>
      <c r="V246" s="206">
        <v>0</v>
      </c>
      <c r="W246" s="202">
        <v>0</v>
      </c>
      <c r="X246" s="202">
        <v>0</v>
      </c>
      <c r="Y246" s="202">
        <f>#REF!+#REF!+#REF!+#REF!</f>
        <v>0</v>
      </c>
    </row>
    <row r="247" spans="1:25" s="4" customFormat="1" ht="12.75">
      <c r="A247" s="100" t="s">
        <v>256</v>
      </c>
      <c r="B247" s="101" t="s">
        <v>257</v>
      </c>
      <c r="C247" s="102">
        <f>C248+C250+C260+C264</f>
        <v>0</v>
      </c>
      <c r="D247" s="102">
        <f>D248+D250+D260+D264</f>
        <v>0</v>
      </c>
      <c r="E247" s="103">
        <f>#REF!+#REF!</f>
        <v>0</v>
      </c>
      <c r="F247" s="102">
        <f>F248+F250+F260+F264</f>
        <v>0</v>
      </c>
      <c r="G247" s="104" t="e">
        <f>#REF!/#REF!</f>
        <v>#DIV/0!</v>
      </c>
      <c r="H247" s="105">
        <v>0</v>
      </c>
      <c r="I247" s="106">
        <f t="shared" si="52"/>
        <v>0</v>
      </c>
      <c r="J247" s="106">
        <f t="shared" si="53"/>
        <v>0</v>
      </c>
      <c r="K247" s="106">
        <f t="shared" si="54"/>
        <v>0</v>
      </c>
      <c r="L247" s="204">
        <f>L248+L250+L260+L264</f>
        <v>0</v>
      </c>
      <c r="M247" s="204">
        <f t="shared" ref="M247:Y247" si="67">M248+M250+M260+M264</f>
        <v>0</v>
      </c>
      <c r="N247" s="204">
        <f t="shared" si="67"/>
        <v>0</v>
      </c>
      <c r="O247" s="204">
        <f t="shared" si="67"/>
        <v>0</v>
      </c>
      <c r="P247" s="204">
        <f>#REF!+#REF!+#REF!+#REF!</f>
        <v>0</v>
      </c>
      <c r="Q247" s="204">
        <f t="shared" si="67"/>
        <v>0</v>
      </c>
      <c r="R247" s="204">
        <f t="shared" si="67"/>
        <v>0</v>
      </c>
      <c r="S247" s="204">
        <f t="shared" si="67"/>
        <v>0</v>
      </c>
      <c r="T247" s="204">
        <f>#REF!+#REF!+#REF!+#REF!</f>
        <v>0</v>
      </c>
      <c r="U247" s="204">
        <f t="shared" si="67"/>
        <v>0</v>
      </c>
      <c r="V247" s="204">
        <f t="shared" si="67"/>
        <v>0</v>
      </c>
      <c r="W247" s="200">
        <f t="shared" si="67"/>
        <v>0</v>
      </c>
      <c r="X247" s="200">
        <f t="shared" ref="X247" si="68">X248+X250+X260+X264</f>
        <v>0</v>
      </c>
      <c r="Y247" s="200">
        <f t="shared" si="67"/>
        <v>0</v>
      </c>
    </row>
    <row r="248" spans="1:25" s="4" customFormat="1" ht="12.75">
      <c r="A248" s="100" t="s">
        <v>258</v>
      </c>
      <c r="B248" s="101" t="s">
        <v>243</v>
      </c>
      <c r="C248" s="102">
        <f>C249</f>
        <v>0</v>
      </c>
      <c r="D248" s="102">
        <f>D249</f>
        <v>0</v>
      </c>
      <c r="E248" s="103">
        <f>#REF!+#REF!</f>
        <v>0</v>
      </c>
      <c r="F248" s="102">
        <f>F249</f>
        <v>0</v>
      </c>
      <c r="G248" s="104" t="e">
        <f>#REF!/#REF!</f>
        <v>#DIV/0!</v>
      </c>
      <c r="H248" s="105">
        <v>0</v>
      </c>
      <c r="I248" s="106">
        <f t="shared" si="52"/>
        <v>0</v>
      </c>
      <c r="J248" s="106">
        <f t="shared" si="53"/>
        <v>0</v>
      </c>
      <c r="K248" s="106">
        <f t="shared" si="54"/>
        <v>0</v>
      </c>
      <c r="L248" s="204">
        <f>L249</f>
        <v>0</v>
      </c>
      <c r="M248" s="204">
        <f t="shared" ref="M248:Y248" si="69">M249</f>
        <v>0</v>
      </c>
      <c r="N248" s="204">
        <f t="shared" si="69"/>
        <v>0</v>
      </c>
      <c r="O248" s="204">
        <f t="shared" si="69"/>
        <v>0</v>
      </c>
      <c r="P248" s="204">
        <f>#REF!+#REF!+#REF!+#REF!</f>
        <v>0</v>
      </c>
      <c r="Q248" s="204">
        <f t="shared" si="69"/>
        <v>0</v>
      </c>
      <c r="R248" s="204">
        <f t="shared" si="69"/>
        <v>0</v>
      </c>
      <c r="S248" s="204">
        <f t="shared" si="69"/>
        <v>0</v>
      </c>
      <c r="T248" s="204">
        <f>#REF!+#REF!+#REF!+#REF!</f>
        <v>0</v>
      </c>
      <c r="U248" s="204">
        <f t="shared" si="69"/>
        <v>0</v>
      </c>
      <c r="V248" s="204">
        <f t="shared" si="69"/>
        <v>0</v>
      </c>
      <c r="W248" s="200">
        <f t="shared" si="69"/>
        <v>0</v>
      </c>
      <c r="X248" s="200">
        <f t="shared" si="69"/>
        <v>0</v>
      </c>
      <c r="Y248" s="200">
        <f t="shared" si="69"/>
        <v>0</v>
      </c>
    </row>
    <row r="249" spans="1:25" s="16" customFormat="1" ht="12.75">
      <c r="A249" s="109" t="s">
        <v>818</v>
      </c>
      <c r="B249" s="110" t="s">
        <v>812</v>
      </c>
      <c r="C249" s="111">
        <v>0</v>
      </c>
      <c r="D249" s="111">
        <v>0</v>
      </c>
      <c r="E249" s="112">
        <f>#REF!+#REF!</f>
        <v>0</v>
      </c>
      <c r="F249" s="111">
        <v>0</v>
      </c>
      <c r="G249" s="104" t="e">
        <f>#REF!/#REF!</f>
        <v>#DIV/0!</v>
      </c>
      <c r="H249" s="113">
        <v>0</v>
      </c>
      <c r="I249" s="114">
        <f t="shared" si="52"/>
        <v>0</v>
      </c>
      <c r="J249" s="114">
        <f t="shared" si="53"/>
        <v>0</v>
      </c>
      <c r="K249" s="114">
        <f t="shared" si="54"/>
        <v>0</v>
      </c>
      <c r="L249" s="206">
        <v>0</v>
      </c>
      <c r="M249" s="206">
        <v>0</v>
      </c>
      <c r="N249" s="206">
        <v>0</v>
      </c>
      <c r="O249" s="206">
        <v>0</v>
      </c>
      <c r="P249" s="206">
        <f>#REF!+#REF!+#REF!+#REF!</f>
        <v>0</v>
      </c>
      <c r="Q249" s="206">
        <v>0</v>
      </c>
      <c r="R249" s="206">
        <v>0</v>
      </c>
      <c r="S249" s="206">
        <v>0</v>
      </c>
      <c r="T249" s="206">
        <f>#REF!+#REF!+#REF!</f>
        <v>0</v>
      </c>
      <c r="U249" s="206">
        <v>0</v>
      </c>
      <c r="V249" s="206">
        <v>0</v>
      </c>
      <c r="W249" s="202">
        <v>0</v>
      </c>
      <c r="X249" s="202">
        <v>0</v>
      </c>
      <c r="Y249" s="202">
        <f>#REF!+#REF!+#REF!+#REF!</f>
        <v>0</v>
      </c>
    </row>
    <row r="250" spans="1:25" s="16" customFormat="1" ht="12.75">
      <c r="A250" s="100" t="s">
        <v>259</v>
      </c>
      <c r="B250" s="101" t="s">
        <v>245</v>
      </c>
      <c r="C250" s="102">
        <f>+C251</f>
        <v>0</v>
      </c>
      <c r="D250" s="102">
        <f>+D251</f>
        <v>0</v>
      </c>
      <c r="E250" s="103">
        <f>#REF!+#REF!</f>
        <v>0</v>
      </c>
      <c r="F250" s="102">
        <f>+F251</f>
        <v>0</v>
      </c>
      <c r="G250" s="104" t="e">
        <f>#REF!/#REF!</f>
        <v>#DIV/0!</v>
      </c>
      <c r="H250" s="105">
        <v>0</v>
      </c>
      <c r="I250" s="106">
        <f t="shared" si="52"/>
        <v>0</v>
      </c>
      <c r="J250" s="106">
        <f t="shared" si="53"/>
        <v>0</v>
      </c>
      <c r="K250" s="106">
        <f t="shared" si="54"/>
        <v>0</v>
      </c>
      <c r="L250" s="204">
        <f>+L251</f>
        <v>0</v>
      </c>
      <c r="M250" s="204">
        <f>+M251</f>
        <v>0</v>
      </c>
      <c r="N250" s="204">
        <f t="shared" ref="N250:Y250" si="70">+N251</f>
        <v>0</v>
      </c>
      <c r="O250" s="204">
        <f t="shared" si="70"/>
        <v>0</v>
      </c>
      <c r="P250" s="204">
        <f>#REF!+#REF!+#REF!+#REF!</f>
        <v>0</v>
      </c>
      <c r="Q250" s="204">
        <f t="shared" si="70"/>
        <v>0</v>
      </c>
      <c r="R250" s="204">
        <f t="shared" si="70"/>
        <v>0</v>
      </c>
      <c r="S250" s="204">
        <f t="shared" si="70"/>
        <v>0</v>
      </c>
      <c r="T250" s="204">
        <f>#REF!+#REF!+#REF!+#REF!</f>
        <v>0</v>
      </c>
      <c r="U250" s="204">
        <f t="shared" si="70"/>
        <v>0</v>
      </c>
      <c r="V250" s="204">
        <f t="shared" si="70"/>
        <v>0</v>
      </c>
      <c r="W250" s="200">
        <f t="shared" si="70"/>
        <v>0</v>
      </c>
      <c r="X250" s="200">
        <f t="shared" si="70"/>
        <v>0</v>
      </c>
      <c r="Y250" s="200">
        <f t="shared" si="70"/>
        <v>0</v>
      </c>
    </row>
    <row r="251" spans="1:25" s="16" customFormat="1" ht="12.75">
      <c r="A251" s="109" t="s">
        <v>819</v>
      </c>
      <c r="B251" s="110" t="s">
        <v>813</v>
      </c>
      <c r="C251" s="111">
        <v>0</v>
      </c>
      <c r="D251" s="111">
        <v>0</v>
      </c>
      <c r="E251" s="112">
        <f>#REF!+#REF!</f>
        <v>0</v>
      </c>
      <c r="F251" s="111">
        <v>0</v>
      </c>
      <c r="G251" s="104" t="e">
        <f>#REF!/#REF!</f>
        <v>#DIV/0!</v>
      </c>
      <c r="H251" s="113">
        <v>0</v>
      </c>
      <c r="I251" s="121">
        <f t="shared" si="52"/>
        <v>0</v>
      </c>
      <c r="J251" s="114">
        <f t="shared" si="53"/>
        <v>0</v>
      </c>
      <c r="K251" s="114">
        <f t="shared" si="54"/>
        <v>0</v>
      </c>
      <c r="L251" s="206">
        <v>0</v>
      </c>
      <c r="M251" s="206">
        <v>0</v>
      </c>
      <c r="N251" s="206">
        <v>0</v>
      </c>
      <c r="O251" s="206">
        <v>0</v>
      </c>
      <c r="P251" s="206">
        <f>#REF!+#REF!+#REF!+#REF!</f>
        <v>0</v>
      </c>
      <c r="Q251" s="206">
        <v>0</v>
      </c>
      <c r="R251" s="206">
        <v>0</v>
      </c>
      <c r="S251" s="206">
        <v>0</v>
      </c>
      <c r="T251" s="206">
        <f>#REF!+#REF!+#REF!</f>
        <v>0</v>
      </c>
      <c r="U251" s="206">
        <v>0</v>
      </c>
      <c r="V251" s="206">
        <v>0</v>
      </c>
      <c r="W251" s="202">
        <v>0</v>
      </c>
      <c r="X251" s="202">
        <v>0</v>
      </c>
      <c r="Y251" s="202">
        <f>#REF!+#REF!+#REF!+#REF!</f>
        <v>0</v>
      </c>
    </row>
    <row r="252" spans="1:25" s="16" customFormat="1" ht="12.75">
      <c r="A252" s="109" t="s">
        <v>260</v>
      </c>
      <c r="B252" s="110" t="s">
        <v>392</v>
      </c>
      <c r="C252" s="111">
        <v>0</v>
      </c>
      <c r="D252" s="111">
        <v>0</v>
      </c>
      <c r="E252" s="112">
        <f>#REF!+#REF!</f>
        <v>0</v>
      </c>
      <c r="F252" s="111">
        <v>0</v>
      </c>
      <c r="G252" s="104" t="e">
        <f>#REF!/#REF!</f>
        <v>#DIV/0!</v>
      </c>
      <c r="H252" s="113">
        <v>0</v>
      </c>
      <c r="I252" s="121">
        <f t="shared" si="52"/>
        <v>0</v>
      </c>
      <c r="J252" s="114">
        <f t="shared" si="53"/>
        <v>0</v>
      </c>
      <c r="K252" s="114">
        <f t="shared" si="54"/>
        <v>0</v>
      </c>
      <c r="L252" s="206">
        <v>0</v>
      </c>
      <c r="M252" s="206">
        <v>0</v>
      </c>
      <c r="N252" s="206">
        <v>0</v>
      </c>
      <c r="O252" s="206">
        <v>0</v>
      </c>
      <c r="P252" s="206">
        <f>#REF!+#REF!+#REF!+#REF!</f>
        <v>0</v>
      </c>
      <c r="Q252" s="206">
        <v>0</v>
      </c>
      <c r="R252" s="206">
        <v>0</v>
      </c>
      <c r="S252" s="206">
        <v>0</v>
      </c>
      <c r="T252" s="206">
        <f>#REF!+#REF!+#REF!</f>
        <v>0</v>
      </c>
      <c r="U252" s="206">
        <v>0</v>
      </c>
      <c r="V252" s="206">
        <v>0</v>
      </c>
      <c r="W252" s="202">
        <v>0</v>
      </c>
      <c r="X252" s="202">
        <v>0</v>
      </c>
      <c r="Y252" s="202">
        <f>#REF!+#REF!+#REF!+#REF!</f>
        <v>0</v>
      </c>
    </row>
    <row r="253" spans="1:25" s="16" customFormat="1" ht="12.75">
      <c r="A253" s="109" t="s">
        <v>820</v>
      </c>
      <c r="B253" s="110" t="s">
        <v>381</v>
      </c>
      <c r="C253" s="111">
        <v>0</v>
      </c>
      <c r="D253" s="111">
        <v>0</v>
      </c>
      <c r="E253" s="112">
        <f>#REF!+#REF!</f>
        <v>0</v>
      </c>
      <c r="F253" s="111">
        <v>0</v>
      </c>
      <c r="G253" s="104" t="e">
        <f>#REF!/#REF!</f>
        <v>#DIV/0!</v>
      </c>
      <c r="H253" s="113">
        <v>0</v>
      </c>
      <c r="I253" s="121">
        <f t="shared" si="52"/>
        <v>0</v>
      </c>
      <c r="J253" s="114">
        <f t="shared" si="53"/>
        <v>0</v>
      </c>
      <c r="K253" s="114">
        <f t="shared" si="54"/>
        <v>0</v>
      </c>
      <c r="L253" s="206">
        <v>0</v>
      </c>
      <c r="M253" s="206">
        <v>0</v>
      </c>
      <c r="N253" s="206">
        <v>0</v>
      </c>
      <c r="O253" s="206">
        <v>0</v>
      </c>
      <c r="P253" s="206">
        <f>#REF!+#REF!+#REF!+#REF!</f>
        <v>0</v>
      </c>
      <c r="Q253" s="206">
        <v>0</v>
      </c>
      <c r="R253" s="206">
        <v>0</v>
      </c>
      <c r="S253" s="206">
        <v>0</v>
      </c>
      <c r="T253" s="206">
        <f>#REF!+#REF!+#REF!</f>
        <v>0</v>
      </c>
      <c r="U253" s="206">
        <v>0</v>
      </c>
      <c r="V253" s="206">
        <v>0</v>
      </c>
      <c r="W253" s="202">
        <v>0</v>
      </c>
      <c r="X253" s="202">
        <v>0</v>
      </c>
      <c r="Y253" s="202">
        <f>#REF!+#REF!+#REF!+#REF!</f>
        <v>0</v>
      </c>
    </row>
    <row r="254" spans="1:25" s="16" customFormat="1" ht="12.75">
      <c r="A254" s="109" t="s">
        <v>821</v>
      </c>
      <c r="B254" s="110" t="s">
        <v>382</v>
      </c>
      <c r="C254" s="111">
        <v>0</v>
      </c>
      <c r="D254" s="111">
        <v>0</v>
      </c>
      <c r="E254" s="112">
        <f>#REF!+#REF!</f>
        <v>0</v>
      </c>
      <c r="F254" s="111">
        <v>0</v>
      </c>
      <c r="G254" s="104" t="e">
        <f>#REF!/#REF!</f>
        <v>#DIV/0!</v>
      </c>
      <c r="H254" s="113">
        <v>0</v>
      </c>
      <c r="I254" s="121">
        <f t="shared" si="52"/>
        <v>0</v>
      </c>
      <c r="J254" s="114">
        <f t="shared" si="53"/>
        <v>0</v>
      </c>
      <c r="K254" s="114">
        <f t="shared" si="54"/>
        <v>0</v>
      </c>
      <c r="L254" s="206">
        <v>0</v>
      </c>
      <c r="M254" s="206">
        <v>0</v>
      </c>
      <c r="N254" s="206">
        <v>0</v>
      </c>
      <c r="O254" s="206">
        <v>0</v>
      </c>
      <c r="P254" s="206">
        <f>#REF!+#REF!+#REF!+#REF!</f>
        <v>0</v>
      </c>
      <c r="Q254" s="206">
        <v>0</v>
      </c>
      <c r="R254" s="206">
        <v>0</v>
      </c>
      <c r="S254" s="206">
        <v>0</v>
      </c>
      <c r="T254" s="206">
        <f>#REF!+#REF!+#REF!</f>
        <v>0</v>
      </c>
      <c r="U254" s="206">
        <v>0</v>
      </c>
      <c r="V254" s="206">
        <v>0</v>
      </c>
      <c r="W254" s="202">
        <v>0</v>
      </c>
      <c r="X254" s="202">
        <v>0</v>
      </c>
      <c r="Y254" s="202">
        <f>#REF!+#REF!+#REF!+#REF!</f>
        <v>0</v>
      </c>
    </row>
    <row r="255" spans="1:25" s="16" customFormat="1" ht="12.75">
      <c r="A255" s="109" t="s">
        <v>822</v>
      </c>
      <c r="B255" s="110" t="s">
        <v>383</v>
      </c>
      <c r="C255" s="111">
        <v>0</v>
      </c>
      <c r="D255" s="111">
        <v>0</v>
      </c>
      <c r="E255" s="112">
        <f>#REF!+#REF!</f>
        <v>0</v>
      </c>
      <c r="F255" s="111">
        <v>0</v>
      </c>
      <c r="G255" s="104" t="e">
        <f>#REF!/#REF!</f>
        <v>#DIV/0!</v>
      </c>
      <c r="H255" s="113">
        <v>0</v>
      </c>
      <c r="I255" s="121">
        <f t="shared" si="52"/>
        <v>0</v>
      </c>
      <c r="J255" s="114">
        <f t="shared" si="53"/>
        <v>0</v>
      </c>
      <c r="K255" s="114">
        <f t="shared" si="54"/>
        <v>0</v>
      </c>
      <c r="L255" s="206">
        <v>0</v>
      </c>
      <c r="M255" s="206">
        <v>0</v>
      </c>
      <c r="N255" s="206">
        <v>0</v>
      </c>
      <c r="O255" s="206">
        <v>0</v>
      </c>
      <c r="P255" s="206">
        <f>#REF!+#REF!+#REF!+#REF!</f>
        <v>0</v>
      </c>
      <c r="Q255" s="206">
        <v>0</v>
      </c>
      <c r="R255" s="206">
        <v>0</v>
      </c>
      <c r="S255" s="206">
        <v>0</v>
      </c>
      <c r="T255" s="206">
        <f>#REF!+#REF!+#REF!</f>
        <v>0</v>
      </c>
      <c r="U255" s="206">
        <v>0</v>
      </c>
      <c r="V255" s="206">
        <v>0</v>
      </c>
      <c r="W255" s="202">
        <v>0</v>
      </c>
      <c r="X255" s="202">
        <v>0</v>
      </c>
      <c r="Y255" s="202">
        <f>#REF!+#REF!+#REF!+#REF!</f>
        <v>0</v>
      </c>
    </row>
    <row r="256" spans="1:25" s="16" customFormat="1" ht="12.75">
      <c r="A256" s="109" t="s">
        <v>823</v>
      </c>
      <c r="B256" s="110" t="s">
        <v>384</v>
      </c>
      <c r="C256" s="111">
        <v>0</v>
      </c>
      <c r="D256" s="111">
        <v>0</v>
      </c>
      <c r="E256" s="112">
        <f>#REF!+#REF!</f>
        <v>0</v>
      </c>
      <c r="F256" s="111">
        <v>0</v>
      </c>
      <c r="G256" s="104" t="e">
        <f>#REF!/#REF!</f>
        <v>#DIV/0!</v>
      </c>
      <c r="H256" s="113">
        <v>0</v>
      </c>
      <c r="I256" s="121">
        <f t="shared" si="52"/>
        <v>0</v>
      </c>
      <c r="J256" s="114">
        <f t="shared" si="53"/>
        <v>0</v>
      </c>
      <c r="K256" s="114">
        <f t="shared" si="54"/>
        <v>0</v>
      </c>
      <c r="L256" s="206">
        <v>0</v>
      </c>
      <c r="M256" s="206">
        <v>0</v>
      </c>
      <c r="N256" s="206">
        <v>0</v>
      </c>
      <c r="O256" s="206">
        <v>0</v>
      </c>
      <c r="P256" s="206">
        <f>#REF!+#REF!+#REF!+#REF!</f>
        <v>0</v>
      </c>
      <c r="Q256" s="206">
        <v>0</v>
      </c>
      <c r="R256" s="206">
        <v>0</v>
      </c>
      <c r="S256" s="206">
        <v>0</v>
      </c>
      <c r="T256" s="206">
        <f>#REF!+#REF!+#REF!</f>
        <v>0</v>
      </c>
      <c r="U256" s="206">
        <v>0</v>
      </c>
      <c r="V256" s="206">
        <v>0</v>
      </c>
      <c r="W256" s="202">
        <v>0</v>
      </c>
      <c r="X256" s="202">
        <v>0</v>
      </c>
      <c r="Y256" s="202">
        <f>#REF!+#REF!+#REF!+#REF!</f>
        <v>0</v>
      </c>
    </row>
    <row r="257" spans="1:25" s="16" customFormat="1" ht="12.75">
      <c r="A257" s="109" t="s">
        <v>824</v>
      </c>
      <c r="B257" s="110" t="s">
        <v>828</v>
      </c>
      <c r="C257" s="111">
        <v>0</v>
      </c>
      <c r="D257" s="111">
        <v>0</v>
      </c>
      <c r="E257" s="112">
        <f>#REF!+#REF!</f>
        <v>0</v>
      </c>
      <c r="F257" s="111">
        <v>0</v>
      </c>
      <c r="G257" s="104" t="e">
        <f>#REF!/#REF!</f>
        <v>#DIV/0!</v>
      </c>
      <c r="H257" s="113">
        <v>0</v>
      </c>
      <c r="I257" s="121">
        <f t="shared" si="52"/>
        <v>0</v>
      </c>
      <c r="J257" s="114">
        <f t="shared" si="53"/>
        <v>0</v>
      </c>
      <c r="K257" s="114">
        <f t="shared" si="54"/>
        <v>0</v>
      </c>
      <c r="L257" s="206">
        <v>0</v>
      </c>
      <c r="M257" s="206">
        <v>0</v>
      </c>
      <c r="N257" s="206">
        <v>0</v>
      </c>
      <c r="O257" s="206">
        <v>0</v>
      </c>
      <c r="P257" s="206">
        <f>#REF!+#REF!+#REF!+#REF!</f>
        <v>0</v>
      </c>
      <c r="Q257" s="206">
        <v>0</v>
      </c>
      <c r="R257" s="206">
        <v>0</v>
      </c>
      <c r="S257" s="206">
        <v>0</v>
      </c>
      <c r="T257" s="206">
        <f>#REF!+#REF!+#REF!</f>
        <v>0</v>
      </c>
      <c r="U257" s="206">
        <v>0</v>
      </c>
      <c r="V257" s="206">
        <v>0</v>
      </c>
      <c r="W257" s="202">
        <v>0</v>
      </c>
      <c r="X257" s="202">
        <v>0</v>
      </c>
      <c r="Y257" s="202">
        <f>#REF!+#REF!+#REF!+#REF!</f>
        <v>0</v>
      </c>
    </row>
    <row r="258" spans="1:25" s="4" customFormat="1" ht="12.75">
      <c r="A258" s="109" t="s">
        <v>825</v>
      </c>
      <c r="B258" s="110" t="s">
        <v>385</v>
      </c>
      <c r="C258" s="111">
        <v>0</v>
      </c>
      <c r="D258" s="111">
        <v>0</v>
      </c>
      <c r="E258" s="112">
        <f>#REF!+#REF!</f>
        <v>0</v>
      </c>
      <c r="F258" s="111">
        <v>0</v>
      </c>
      <c r="G258" s="104" t="e">
        <f>#REF!/#REF!</f>
        <v>#DIV/0!</v>
      </c>
      <c r="H258" s="113">
        <v>0</v>
      </c>
      <c r="I258" s="121">
        <f t="shared" si="52"/>
        <v>0</v>
      </c>
      <c r="J258" s="114">
        <f t="shared" si="53"/>
        <v>0</v>
      </c>
      <c r="K258" s="114">
        <f t="shared" si="54"/>
        <v>0</v>
      </c>
      <c r="L258" s="206">
        <v>0</v>
      </c>
      <c r="M258" s="206">
        <v>0</v>
      </c>
      <c r="N258" s="206">
        <v>0</v>
      </c>
      <c r="O258" s="206">
        <v>0</v>
      </c>
      <c r="P258" s="206">
        <f>#REF!+#REF!+#REF!+#REF!</f>
        <v>0</v>
      </c>
      <c r="Q258" s="206">
        <v>0</v>
      </c>
      <c r="R258" s="206">
        <v>0</v>
      </c>
      <c r="S258" s="206">
        <v>0</v>
      </c>
      <c r="T258" s="206">
        <f>#REF!+#REF!+#REF!</f>
        <v>0</v>
      </c>
      <c r="U258" s="206">
        <v>0</v>
      </c>
      <c r="V258" s="206">
        <v>0</v>
      </c>
      <c r="W258" s="202">
        <v>0</v>
      </c>
      <c r="X258" s="202">
        <v>0</v>
      </c>
      <c r="Y258" s="202">
        <f>#REF!+#REF!+#REF!+#REF!</f>
        <v>0</v>
      </c>
    </row>
    <row r="259" spans="1:25" s="16" customFormat="1" ht="12.75">
      <c r="A259" s="109" t="s">
        <v>826</v>
      </c>
      <c r="B259" s="110" t="s">
        <v>386</v>
      </c>
      <c r="C259" s="111">
        <v>0</v>
      </c>
      <c r="D259" s="111">
        <v>0</v>
      </c>
      <c r="E259" s="112">
        <f>#REF!+#REF!</f>
        <v>0</v>
      </c>
      <c r="F259" s="111">
        <v>0</v>
      </c>
      <c r="G259" s="104" t="e">
        <f>#REF!/#REF!</f>
        <v>#DIV/0!</v>
      </c>
      <c r="H259" s="113">
        <v>0</v>
      </c>
      <c r="I259" s="121">
        <f t="shared" si="52"/>
        <v>0</v>
      </c>
      <c r="J259" s="114">
        <f t="shared" si="53"/>
        <v>0</v>
      </c>
      <c r="K259" s="114">
        <f t="shared" si="54"/>
        <v>0</v>
      </c>
      <c r="L259" s="206">
        <v>0</v>
      </c>
      <c r="M259" s="206">
        <v>0</v>
      </c>
      <c r="N259" s="206">
        <v>0</v>
      </c>
      <c r="O259" s="206">
        <v>0</v>
      </c>
      <c r="P259" s="206">
        <f>#REF!+#REF!+#REF!+#REF!</f>
        <v>0</v>
      </c>
      <c r="Q259" s="206">
        <v>0</v>
      </c>
      <c r="R259" s="206">
        <v>0</v>
      </c>
      <c r="S259" s="206">
        <v>0</v>
      </c>
      <c r="T259" s="206">
        <f>#REF!+#REF!+#REF!</f>
        <v>0</v>
      </c>
      <c r="U259" s="206">
        <v>0</v>
      </c>
      <c r="V259" s="206">
        <v>0</v>
      </c>
      <c r="W259" s="202">
        <v>0</v>
      </c>
      <c r="X259" s="202">
        <v>0</v>
      </c>
      <c r="Y259" s="202">
        <f>#REF!+#REF!+#REF!+#REF!</f>
        <v>0</v>
      </c>
    </row>
    <row r="260" spans="1:25" s="16" customFormat="1" ht="12.75">
      <c r="A260" s="100" t="s">
        <v>261</v>
      </c>
      <c r="B260" s="101" t="s">
        <v>253</v>
      </c>
      <c r="C260" s="102">
        <f>SUM(C261:C263)</f>
        <v>0</v>
      </c>
      <c r="D260" s="102">
        <f>SUM(D261:D263)</f>
        <v>0</v>
      </c>
      <c r="E260" s="103">
        <f>#REF!+#REF!</f>
        <v>0</v>
      </c>
      <c r="F260" s="102">
        <f>SUM(F261:F263)</f>
        <v>0</v>
      </c>
      <c r="G260" s="104" t="e">
        <f>#REF!/#REF!</f>
        <v>#DIV/0!</v>
      </c>
      <c r="H260" s="105">
        <v>0</v>
      </c>
      <c r="I260" s="106">
        <f t="shared" si="52"/>
        <v>0</v>
      </c>
      <c r="J260" s="106">
        <f t="shared" si="53"/>
        <v>0</v>
      </c>
      <c r="K260" s="106">
        <f t="shared" si="54"/>
        <v>0</v>
      </c>
      <c r="L260" s="204">
        <f>SUM(L261:L263)</f>
        <v>0</v>
      </c>
      <c r="M260" s="204">
        <f>SUM(M261:M263)</f>
        <v>0</v>
      </c>
      <c r="N260" s="204">
        <f t="shared" ref="N260:Y260" si="71">SUM(N261:N263)</f>
        <v>0</v>
      </c>
      <c r="O260" s="204">
        <f t="shared" si="71"/>
        <v>0</v>
      </c>
      <c r="P260" s="204">
        <f>#REF!+#REF!+#REF!+#REF!</f>
        <v>0</v>
      </c>
      <c r="Q260" s="204">
        <f t="shared" si="71"/>
        <v>0</v>
      </c>
      <c r="R260" s="204">
        <f t="shared" si="71"/>
        <v>0</v>
      </c>
      <c r="S260" s="204">
        <f t="shared" si="71"/>
        <v>0</v>
      </c>
      <c r="T260" s="204">
        <f>#REF!+#REF!+#REF!+#REF!</f>
        <v>0</v>
      </c>
      <c r="U260" s="204">
        <f t="shared" si="71"/>
        <v>0</v>
      </c>
      <c r="V260" s="204">
        <f t="shared" si="71"/>
        <v>0</v>
      </c>
      <c r="W260" s="200">
        <f t="shared" si="71"/>
        <v>0</v>
      </c>
      <c r="X260" s="200">
        <f t="shared" ref="X260" si="72">SUM(X261:X263)</f>
        <v>0</v>
      </c>
      <c r="Y260" s="200">
        <f t="shared" si="71"/>
        <v>0</v>
      </c>
    </row>
    <row r="261" spans="1:25" s="16" customFormat="1" ht="12.75">
      <c r="A261" s="109" t="s">
        <v>262</v>
      </c>
      <c r="B261" s="110" t="s">
        <v>387</v>
      </c>
      <c r="C261" s="111">
        <v>0</v>
      </c>
      <c r="D261" s="111">
        <v>0</v>
      </c>
      <c r="E261" s="112">
        <f>#REF!+#REF!</f>
        <v>0</v>
      </c>
      <c r="F261" s="111">
        <v>0</v>
      </c>
      <c r="G261" s="104" t="e">
        <f>#REF!/#REF!</f>
        <v>#DIV/0!</v>
      </c>
      <c r="H261" s="113">
        <v>0</v>
      </c>
      <c r="I261" s="121">
        <f t="shared" si="52"/>
        <v>0</v>
      </c>
      <c r="J261" s="114">
        <f t="shared" si="53"/>
        <v>0</v>
      </c>
      <c r="K261" s="114">
        <f t="shared" si="54"/>
        <v>0</v>
      </c>
      <c r="L261" s="206">
        <v>0</v>
      </c>
      <c r="M261" s="206">
        <v>0</v>
      </c>
      <c r="N261" s="206">
        <v>0</v>
      </c>
      <c r="O261" s="206">
        <v>0</v>
      </c>
      <c r="P261" s="206">
        <f>#REF!+#REF!+#REF!+#REF!</f>
        <v>0</v>
      </c>
      <c r="Q261" s="206">
        <v>0</v>
      </c>
      <c r="R261" s="206">
        <v>0</v>
      </c>
      <c r="S261" s="206">
        <v>0</v>
      </c>
      <c r="T261" s="206">
        <f>#REF!+#REF!+#REF!</f>
        <v>0</v>
      </c>
      <c r="U261" s="206">
        <v>0</v>
      </c>
      <c r="V261" s="206">
        <v>0</v>
      </c>
      <c r="W261" s="202">
        <v>0</v>
      </c>
      <c r="X261" s="202">
        <v>0</v>
      </c>
      <c r="Y261" s="202">
        <f>#REF!+#REF!+#REF!+#REF!</f>
        <v>0</v>
      </c>
    </row>
    <row r="262" spans="1:25" s="4" customFormat="1" ht="12.75">
      <c r="A262" s="109" t="s">
        <v>263</v>
      </c>
      <c r="B262" s="110" t="s">
        <v>388</v>
      </c>
      <c r="C262" s="111">
        <v>0</v>
      </c>
      <c r="D262" s="111">
        <v>0</v>
      </c>
      <c r="E262" s="112">
        <f>#REF!+#REF!</f>
        <v>0</v>
      </c>
      <c r="F262" s="111">
        <v>0</v>
      </c>
      <c r="G262" s="104" t="e">
        <f>#REF!/#REF!</f>
        <v>#DIV/0!</v>
      </c>
      <c r="H262" s="113">
        <v>0</v>
      </c>
      <c r="I262" s="121">
        <f t="shared" si="52"/>
        <v>0</v>
      </c>
      <c r="J262" s="114">
        <f t="shared" si="53"/>
        <v>0</v>
      </c>
      <c r="K262" s="114">
        <f t="shared" si="54"/>
        <v>0</v>
      </c>
      <c r="L262" s="206">
        <v>0</v>
      </c>
      <c r="M262" s="206">
        <v>0</v>
      </c>
      <c r="N262" s="206">
        <v>0</v>
      </c>
      <c r="O262" s="206">
        <v>0</v>
      </c>
      <c r="P262" s="206">
        <f>#REF!+#REF!+#REF!+#REF!</f>
        <v>0</v>
      </c>
      <c r="Q262" s="206">
        <v>0</v>
      </c>
      <c r="R262" s="206">
        <v>0</v>
      </c>
      <c r="S262" s="206">
        <v>0</v>
      </c>
      <c r="T262" s="206">
        <f>#REF!+#REF!+#REF!</f>
        <v>0</v>
      </c>
      <c r="U262" s="206">
        <v>0</v>
      </c>
      <c r="V262" s="206">
        <v>0</v>
      </c>
      <c r="W262" s="202">
        <v>0</v>
      </c>
      <c r="X262" s="202">
        <v>0</v>
      </c>
      <c r="Y262" s="202">
        <f>#REF!+#REF!+#REF!+#REF!</f>
        <v>0</v>
      </c>
    </row>
    <row r="263" spans="1:25" s="16" customFormat="1" ht="12.75">
      <c r="A263" s="109" t="s">
        <v>264</v>
      </c>
      <c r="B263" s="110" t="s">
        <v>389</v>
      </c>
      <c r="C263" s="111">
        <v>0</v>
      </c>
      <c r="D263" s="111">
        <v>0</v>
      </c>
      <c r="E263" s="112">
        <f>#REF!+#REF!</f>
        <v>0</v>
      </c>
      <c r="F263" s="111">
        <v>0</v>
      </c>
      <c r="G263" s="104" t="e">
        <f>#REF!/#REF!</f>
        <v>#DIV/0!</v>
      </c>
      <c r="H263" s="113">
        <v>0</v>
      </c>
      <c r="I263" s="121">
        <f t="shared" ref="I263:I275" si="73">+H263/$H$6</f>
        <v>0</v>
      </c>
      <c r="J263" s="114">
        <f t="shared" si="53"/>
        <v>0</v>
      </c>
      <c r="K263" s="114">
        <f t="shared" si="54"/>
        <v>0</v>
      </c>
      <c r="L263" s="206">
        <v>0</v>
      </c>
      <c r="M263" s="206">
        <v>0</v>
      </c>
      <c r="N263" s="206">
        <v>0</v>
      </c>
      <c r="O263" s="206">
        <v>0</v>
      </c>
      <c r="P263" s="206">
        <f>#REF!+#REF!+#REF!+#REF!</f>
        <v>0</v>
      </c>
      <c r="Q263" s="206">
        <v>0</v>
      </c>
      <c r="R263" s="206">
        <v>0</v>
      </c>
      <c r="S263" s="206">
        <v>0</v>
      </c>
      <c r="T263" s="206">
        <f>#REF!+#REF!+#REF!</f>
        <v>0</v>
      </c>
      <c r="U263" s="206">
        <v>0</v>
      </c>
      <c r="V263" s="206">
        <v>0</v>
      </c>
      <c r="W263" s="202">
        <v>0</v>
      </c>
      <c r="X263" s="202">
        <v>0</v>
      </c>
      <c r="Y263" s="202">
        <f>#REF!+#REF!+#REF!+#REF!</f>
        <v>0</v>
      </c>
    </row>
    <row r="264" spans="1:25" s="4" customFormat="1" ht="12.75">
      <c r="A264" s="100" t="s">
        <v>265</v>
      </c>
      <c r="B264" s="101" t="s">
        <v>255</v>
      </c>
      <c r="C264" s="102">
        <f>+C265</f>
        <v>0</v>
      </c>
      <c r="D264" s="102">
        <f>+D265</f>
        <v>0</v>
      </c>
      <c r="E264" s="103">
        <f>#REF!+#REF!</f>
        <v>0</v>
      </c>
      <c r="F264" s="102">
        <f>+F265</f>
        <v>0</v>
      </c>
      <c r="G264" s="104" t="e">
        <f>#REF!/#REF!</f>
        <v>#DIV/0!</v>
      </c>
      <c r="H264" s="105">
        <v>0</v>
      </c>
      <c r="I264" s="106">
        <f t="shared" si="73"/>
        <v>0</v>
      </c>
      <c r="J264" s="106">
        <f t="shared" ref="J264:J275" si="74">+C264/$C$6</f>
        <v>0</v>
      </c>
      <c r="K264" s="106">
        <f t="shared" ref="K264:K275" si="75">+E264/$E$6</f>
        <v>0</v>
      </c>
      <c r="L264" s="204">
        <f>+L265</f>
        <v>0</v>
      </c>
      <c r="M264" s="204">
        <f>+M265</f>
        <v>0</v>
      </c>
      <c r="N264" s="204">
        <f t="shared" ref="N264:Y264" si="76">+N265</f>
        <v>0</v>
      </c>
      <c r="O264" s="204">
        <f t="shared" si="76"/>
        <v>0</v>
      </c>
      <c r="P264" s="204">
        <f>#REF!+#REF!+#REF!+#REF!</f>
        <v>0</v>
      </c>
      <c r="Q264" s="204">
        <f t="shared" si="76"/>
        <v>0</v>
      </c>
      <c r="R264" s="204">
        <f t="shared" si="76"/>
        <v>0</v>
      </c>
      <c r="S264" s="204">
        <f t="shared" si="76"/>
        <v>0</v>
      </c>
      <c r="T264" s="204">
        <f>#REF!+#REF!+#REF!+#REF!</f>
        <v>0</v>
      </c>
      <c r="U264" s="204">
        <f t="shared" si="76"/>
        <v>0</v>
      </c>
      <c r="V264" s="204">
        <f t="shared" si="76"/>
        <v>0</v>
      </c>
      <c r="W264" s="200">
        <f t="shared" si="76"/>
        <v>0</v>
      </c>
      <c r="X264" s="200">
        <f t="shared" si="76"/>
        <v>0</v>
      </c>
      <c r="Y264" s="200">
        <f t="shared" si="76"/>
        <v>0</v>
      </c>
    </row>
    <row r="265" spans="1:25" s="4" customFormat="1" ht="12.75">
      <c r="A265" s="109" t="s">
        <v>266</v>
      </c>
      <c r="B265" s="110" t="s">
        <v>390</v>
      </c>
      <c r="C265" s="111">
        <v>0</v>
      </c>
      <c r="D265" s="111">
        <v>0</v>
      </c>
      <c r="E265" s="112">
        <f>#REF!+#REF!</f>
        <v>0</v>
      </c>
      <c r="F265" s="111">
        <v>0</v>
      </c>
      <c r="G265" s="104" t="e">
        <f>#REF!/#REF!</f>
        <v>#DIV/0!</v>
      </c>
      <c r="H265" s="113">
        <v>0</v>
      </c>
      <c r="I265" s="121">
        <f t="shared" si="73"/>
        <v>0</v>
      </c>
      <c r="J265" s="114">
        <f t="shared" si="74"/>
        <v>0</v>
      </c>
      <c r="K265" s="114">
        <f t="shared" si="75"/>
        <v>0</v>
      </c>
      <c r="L265" s="206">
        <v>0</v>
      </c>
      <c r="M265" s="206">
        <v>0</v>
      </c>
      <c r="N265" s="206">
        <v>0</v>
      </c>
      <c r="O265" s="206">
        <v>0</v>
      </c>
      <c r="P265" s="206">
        <f>#REF!+#REF!+#REF!+#REF!</f>
        <v>0</v>
      </c>
      <c r="Q265" s="206">
        <v>0</v>
      </c>
      <c r="R265" s="206">
        <v>0</v>
      </c>
      <c r="S265" s="206">
        <v>0</v>
      </c>
      <c r="T265" s="206">
        <f>#REF!+#REF!+#REF!</f>
        <v>0</v>
      </c>
      <c r="U265" s="206">
        <v>0</v>
      </c>
      <c r="V265" s="206">
        <v>0</v>
      </c>
      <c r="W265" s="202">
        <v>0</v>
      </c>
      <c r="X265" s="202">
        <v>0</v>
      </c>
      <c r="Y265" s="202">
        <f>#REF!+#REF!+#REF!+#REF!</f>
        <v>0</v>
      </c>
    </row>
    <row r="266" spans="1:25" s="16" customFormat="1" ht="12.75">
      <c r="A266" s="100" t="s">
        <v>267</v>
      </c>
      <c r="B266" s="101" t="s">
        <v>268</v>
      </c>
      <c r="C266" s="102">
        <f>+C267+C271</f>
        <v>0</v>
      </c>
      <c r="D266" s="102">
        <f>+D267+D271</f>
        <v>0</v>
      </c>
      <c r="E266" s="103">
        <f>#REF!+#REF!</f>
        <v>0</v>
      </c>
      <c r="F266" s="102">
        <f>+F267+F271</f>
        <v>0</v>
      </c>
      <c r="G266" s="104" t="e">
        <f>#REF!/#REF!</f>
        <v>#DIV/0!</v>
      </c>
      <c r="H266" s="105">
        <v>0</v>
      </c>
      <c r="I266" s="106">
        <f t="shared" si="73"/>
        <v>0</v>
      </c>
      <c r="J266" s="106">
        <f t="shared" si="74"/>
        <v>0</v>
      </c>
      <c r="K266" s="106">
        <f t="shared" si="75"/>
        <v>0</v>
      </c>
      <c r="L266" s="204">
        <f>+L267+L271</f>
        <v>0</v>
      </c>
      <c r="M266" s="204">
        <f>+M267+M271</f>
        <v>0</v>
      </c>
      <c r="N266" s="204">
        <f t="shared" ref="N266:Y266" si="77">+N267+N271</f>
        <v>0</v>
      </c>
      <c r="O266" s="204">
        <f t="shared" si="77"/>
        <v>0</v>
      </c>
      <c r="P266" s="204">
        <f>#REF!+#REF!+#REF!+#REF!</f>
        <v>0</v>
      </c>
      <c r="Q266" s="204">
        <f t="shared" si="77"/>
        <v>0</v>
      </c>
      <c r="R266" s="204">
        <f t="shared" si="77"/>
        <v>0</v>
      </c>
      <c r="S266" s="204">
        <f t="shared" si="77"/>
        <v>0</v>
      </c>
      <c r="T266" s="204">
        <f>#REF!+#REF!+#REF!+#REF!</f>
        <v>0</v>
      </c>
      <c r="U266" s="204">
        <f t="shared" si="77"/>
        <v>0</v>
      </c>
      <c r="V266" s="204">
        <f t="shared" si="77"/>
        <v>0</v>
      </c>
      <c r="W266" s="200">
        <f t="shared" si="77"/>
        <v>0</v>
      </c>
      <c r="X266" s="200">
        <f t="shared" ref="X266" si="78">+X267+X271</f>
        <v>0</v>
      </c>
      <c r="Y266" s="200">
        <f t="shared" si="77"/>
        <v>0</v>
      </c>
    </row>
    <row r="267" spans="1:25" s="16" customFormat="1" ht="12.75">
      <c r="A267" s="100" t="s">
        <v>269</v>
      </c>
      <c r="B267" s="101" t="s">
        <v>270</v>
      </c>
      <c r="C267" s="102">
        <f>SUM(C268:C270)</f>
        <v>0</v>
      </c>
      <c r="D267" s="102">
        <f>SUM(D268:D270)</f>
        <v>0</v>
      </c>
      <c r="E267" s="103">
        <f>#REF!+#REF!</f>
        <v>0</v>
      </c>
      <c r="F267" s="102">
        <f>SUM(F268:F270)</f>
        <v>0</v>
      </c>
      <c r="G267" s="104" t="e">
        <f>#REF!/#REF!</f>
        <v>#DIV/0!</v>
      </c>
      <c r="H267" s="105">
        <v>0</v>
      </c>
      <c r="I267" s="106">
        <f t="shared" si="73"/>
        <v>0</v>
      </c>
      <c r="J267" s="106">
        <f t="shared" si="74"/>
        <v>0</v>
      </c>
      <c r="K267" s="106">
        <f t="shared" si="75"/>
        <v>0</v>
      </c>
      <c r="L267" s="204">
        <f>SUM(L268:L270)</f>
        <v>0</v>
      </c>
      <c r="M267" s="204">
        <f>SUM(M268:M270)</f>
        <v>0</v>
      </c>
      <c r="N267" s="204">
        <f t="shared" ref="N267:Y267" si="79">SUM(N268:N270)</f>
        <v>0</v>
      </c>
      <c r="O267" s="204">
        <f t="shared" si="79"/>
        <v>0</v>
      </c>
      <c r="P267" s="204">
        <f>#REF!+#REF!+#REF!+#REF!</f>
        <v>0</v>
      </c>
      <c r="Q267" s="204">
        <f t="shared" si="79"/>
        <v>0</v>
      </c>
      <c r="R267" s="204">
        <f t="shared" si="79"/>
        <v>0</v>
      </c>
      <c r="S267" s="204">
        <f t="shared" si="79"/>
        <v>0</v>
      </c>
      <c r="T267" s="204">
        <f>#REF!+#REF!+#REF!+#REF!</f>
        <v>0</v>
      </c>
      <c r="U267" s="204">
        <f t="shared" si="79"/>
        <v>0</v>
      </c>
      <c r="V267" s="204">
        <f t="shared" si="79"/>
        <v>0</v>
      </c>
      <c r="W267" s="200">
        <f t="shared" si="79"/>
        <v>0</v>
      </c>
      <c r="X267" s="200">
        <f t="shared" ref="X267" si="80">SUM(X268:X270)</f>
        <v>0</v>
      </c>
      <c r="Y267" s="200">
        <f t="shared" si="79"/>
        <v>0</v>
      </c>
    </row>
    <row r="268" spans="1:25" s="16" customFormat="1" ht="12.75">
      <c r="A268" s="109" t="s">
        <v>271</v>
      </c>
      <c r="B268" s="110" t="s">
        <v>394</v>
      </c>
      <c r="C268" s="111">
        <v>0</v>
      </c>
      <c r="D268" s="111">
        <v>0</v>
      </c>
      <c r="E268" s="112">
        <f>#REF!+#REF!</f>
        <v>0</v>
      </c>
      <c r="F268" s="111">
        <v>0</v>
      </c>
      <c r="G268" s="104" t="e">
        <f>#REF!/#REF!</f>
        <v>#DIV/0!</v>
      </c>
      <c r="H268" s="113">
        <v>0</v>
      </c>
      <c r="I268" s="121">
        <f t="shared" si="73"/>
        <v>0</v>
      </c>
      <c r="J268" s="114">
        <f t="shared" si="74"/>
        <v>0</v>
      </c>
      <c r="K268" s="114">
        <f t="shared" si="75"/>
        <v>0</v>
      </c>
      <c r="L268" s="206">
        <v>0</v>
      </c>
      <c r="M268" s="206">
        <v>0</v>
      </c>
      <c r="N268" s="206">
        <v>0</v>
      </c>
      <c r="O268" s="206">
        <v>0</v>
      </c>
      <c r="P268" s="206">
        <f>#REF!+#REF!+#REF!+#REF!</f>
        <v>0</v>
      </c>
      <c r="Q268" s="206">
        <v>0</v>
      </c>
      <c r="R268" s="206">
        <v>0</v>
      </c>
      <c r="S268" s="206">
        <v>0</v>
      </c>
      <c r="T268" s="206">
        <f>#REF!+#REF!+#REF!</f>
        <v>0</v>
      </c>
      <c r="U268" s="206">
        <v>0</v>
      </c>
      <c r="V268" s="206">
        <v>0</v>
      </c>
      <c r="W268" s="202">
        <v>0</v>
      </c>
      <c r="X268" s="202">
        <v>0</v>
      </c>
      <c r="Y268" s="202">
        <f>#REF!+#REF!+#REF!+#REF!</f>
        <v>0</v>
      </c>
    </row>
    <row r="269" spans="1:25" s="4" customFormat="1" ht="12.75">
      <c r="A269" s="109" t="s">
        <v>272</v>
      </c>
      <c r="B269" s="110" t="s">
        <v>395</v>
      </c>
      <c r="C269" s="111">
        <v>0</v>
      </c>
      <c r="D269" s="111">
        <v>0</v>
      </c>
      <c r="E269" s="112">
        <f>#REF!+#REF!</f>
        <v>0</v>
      </c>
      <c r="F269" s="111">
        <v>0</v>
      </c>
      <c r="G269" s="104" t="e">
        <f>#REF!/#REF!</f>
        <v>#DIV/0!</v>
      </c>
      <c r="H269" s="113">
        <v>0</v>
      </c>
      <c r="I269" s="121">
        <f t="shared" si="73"/>
        <v>0</v>
      </c>
      <c r="J269" s="114">
        <f t="shared" si="74"/>
        <v>0</v>
      </c>
      <c r="K269" s="114">
        <f t="shared" si="75"/>
        <v>0</v>
      </c>
      <c r="L269" s="206">
        <v>0</v>
      </c>
      <c r="M269" s="206">
        <v>0</v>
      </c>
      <c r="N269" s="206">
        <v>0</v>
      </c>
      <c r="O269" s="206">
        <v>0</v>
      </c>
      <c r="P269" s="206">
        <f>#REF!+#REF!+#REF!+#REF!</f>
        <v>0</v>
      </c>
      <c r="Q269" s="206">
        <v>0</v>
      </c>
      <c r="R269" s="206">
        <v>0</v>
      </c>
      <c r="S269" s="206">
        <v>0</v>
      </c>
      <c r="T269" s="206">
        <f>#REF!+#REF!+#REF!</f>
        <v>0</v>
      </c>
      <c r="U269" s="206">
        <v>0</v>
      </c>
      <c r="V269" s="206">
        <v>0</v>
      </c>
      <c r="W269" s="202">
        <v>0</v>
      </c>
      <c r="X269" s="202">
        <v>0</v>
      </c>
      <c r="Y269" s="202">
        <f>#REF!+#REF!+#REF!+#REF!</f>
        <v>0</v>
      </c>
    </row>
    <row r="270" spans="1:25" s="16" customFormat="1" ht="12.75">
      <c r="A270" s="109" t="s">
        <v>273</v>
      </c>
      <c r="B270" s="110" t="s">
        <v>829</v>
      </c>
      <c r="C270" s="111">
        <v>0</v>
      </c>
      <c r="D270" s="111">
        <v>0</v>
      </c>
      <c r="E270" s="112">
        <f>#REF!+#REF!</f>
        <v>0</v>
      </c>
      <c r="F270" s="111">
        <v>0</v>
      </c>
      <c r="G270" s="104" t="e">
        <f>#REF!/#REF!</f>
        <v>#DIV/0!</v>
      </c>
      <c r="H270" s="113">
        <v>0</v>
      </c>
      <c r="I270" s="121">
        <f t="shared" si="73"/>
        <v>0</v>
      </c>
      <c r="J270" s="114">
        <f t="shared" si="74"/>
        <v>0</v>
      </c>
      <c r="K270" s="114">
        <f t="shared" si="75"/>
        <v>0</v>
      </c>
      <c r="L270" s="206">
        <v>0</v>
      </c>
      <c r="M270" s="206">
        <v>0</v>
      </c>
      <c r="N270" s="206">
        <v>0</v>
      </c>
      <c r="O270" s="206">
        <v>0</v>
      </c>
      <c r="P270" s="206">
        <f>#REF!+#REF!+#REF!+#REF!</f>
        <v>0</v>
      </c>
      <c r="Q270" s="206">
        <v>0</v>
      </c>
      <c r="R270" s="206">
        <v>0</v>
      </c>
      <c r="S270" s="206">
        <v>0</v>
      </c>
      <c r="T270" s="206">
        <f>#REF!+#REF!+#REF!</f>
        <v>0</v>
      </c>
      <c r="U270" s="206">
        <v>0</v>
      </c>
      <c r="V270" s="206">
        <v>0</v>
      </c>
      <c r="W270" s="202">
        <v>0</v>
      </c>
      <c r="X270" s="202">
        <v>0</v>
      </c>
      <c r="Y270" s="202">
        <f>#REF!+#REF!+#REF!+#REF!</f>
        <v>0</v>
      </c>
    </row>
    <row r="271" spans="1:25" s="4" customFormat="1" ht="12.75">
      <c r="A271" s="100" t="s">
        <v>274</v>
      </c>
      <c r="B271" s="101" t="s">
        <v>275</v>
      </c>
      <c r="C271" s="102">
        <f>+C272</f>
        <v>0</v>
      </c>
      <c r="D271" s="102">
        <f>+D272</f>
        <v>0</v>
      </c>
      <c r="E271" s="103">
        <f>#REF!+#REF!</f>
        <v>0</v>
      </c>
      <c r="F271" s="102">
        <f>+F272</f>
        <v>0</v>
      </c>
      <c r="G271" s="104" t="e">
        <f>#REF!/#REF!</f>
        <v>#DIV/0!</v>
      </c>
      <c r="H271" s="105">
        <v>0</v>
      </c>
      <c r="I271" s="106">
        <f t="shared" si="73"/>
        <v>0</v>
      </c>
      <c r="J271" s="106">
        <f t="shared" si="74"/>
        <v>0</v>
      </c>
      <c r="K271" s="106">
        <f t="shared" si="75"/>
        <v>0</v>
      </c>
      <c r="L271" s="204">
        <f>+L272</f>
        <v>0</v>
      </c>
      <c r="M271" s="204">
        <f>+M272</f>
        <v>0</v>
      </c>
      <c r="N271" s="204">
        <f t="shared" ref="N271:Y271" si="81">+N272</f>
        <v>0</v>
      </c>
      <c r="O271" s="204">
        <f t="shared" si="81"/>
        <v>0</v>
      </c>
      <c r="P271" s="204">
        <f>#REF!+#REF!+#REF!+#REF!</f>
        <v>0</v>
      </c>
      <c r="Q271" s="204">
        <f t="shared" si="81"/>
        <v>0</v>
      </c>
      <c r="R271" s="204">
        <f t="shared" si="81"/>
        <v>0</v>
      </c>
      <c r="S271" s="204">
        <f t="shared" si="81"/>
        <v>0</v>
      </c>
      <c r="T271" s="204">
        <f>#REF!+#REF!+#REF!+#REF!</f>
        <v>0</v>
      </c>
      <c r="U271" s="204">
        <f t="shared" si="81"/>
        <v>0</v>
      </c>
      <c r="V271" s="204">
        <f t="shared" si="81"/>
        <v>0</v>
      </c>
      <c r="W271" s="200">
        <f t="shared" si="81"/>
        <v>0</v>
      </c>
      <c r="X271" s="200">
        <f t="shared" si="81"/>
        <v>0</v>
      </c>
      <c r="Y271" s="200">
        <f t="shared" si="81"/>
        <v>0</v>
      </c>
    </row>
    <row r="272" spans="1:25" s="4" customFormat="1" ht="12.75">
      <c r="A272" s="109" t="s">
        <v>276</v>
      </c>
      <c r="B272" s="110" t="s">
        <v>391</v>
      </c>
      <c r="C272" s="111">
        <v>0</v>
      </c>
      <c r="D272" s="111">
        <v>0</v>
      </c>
      <c r="E272" s="112">
        <f>#REF!+#REF!</f>
        <v>0</v>
      </c>
      <c r="F272" s="111">
        <v>0</v>
      </c>
      <c r="G272" s="104" t="e">
        <f>#REF!/#REF!</f>
        <v>#DIV/0!</v>
      </c>
      <c r="H272" s="113">
        <v>0</v>
      </c>
      <c r="I272" s="121">
        <f t="shared" si="73"/>
        <v>0</v>
      </c>
      <c r="J272" s="114">
        <f t="shared" si="74"/>
        <v>0</v>
      </c>
      <c r="K272" s="114">
        <f t="shared" si="75"/>
        <v>0</v>
      </c>
      <c r="L272" s="206">
        <v>0</v>
      </c>
      <c r="M272" s="206">
        <v>0</v>
      </c>
      <c r="N272" s="206">
        <v>0</v>
      </c>
      <c r="O272" s="206">
        <v>0</v>
      </c>
      <c r="P272" s="206">
        <f>#REF!+#REF!+#REF!+#REF!</f>
        <v>0</v>
      </c>
      <c r="Q272" s="206">
        <v>0</v>
      </c>
      <c r="R272" s="206">
        <v>0</v>
      </c>
      <c r="S272" s="206">
        <v>0</v>
      </c>
      <c r="T272" s="206">
        <f>#REF!+#REF!+#REF!</f>
        <v>0</v>
      </c>
      <c r="U272" s="206">
        <v>0</v>
      </c>
      <c r="V272" s="206">
        <v>0</v>
      </c>
      <c r="W272" s="202">
        <v>0</v>
      </c>
      <c r="X272" s="202">
        <v>0</v>
      </c>
      <c r="Y272" s="202">
        <f>#REF!+#REF!+#REF!+#REF!</f>
        <v>0</v>
      </c>
    </row>
    <row r="273" spans="1:25" s="16" customFormat="1" ht="12.75">
      <c r="A273" s="100" t="s">
        <v>277</v>
      </c>
      <c r="B273" s="101" t="s">
        <v>278</v>
      </c>
      <c r="C273" s="102">
        <f>+C274</f>
        <v>0</v>
      </c>
      <c r="D273" s="102">
        <f>+D274</f>
        <v>0</v>
      </c>
      <c r="E273" s="103">
        <f>#REF!+#REF!</f>
        <v>0</v>
      </c>
      <c r="F273" s="102">
        <f>+F274</f>
        <v>0</v>
      </c>
      <c r="G273" s="104" t="e">
        <f>#REF!/#REF!</f>
        <v>#DIV/0!</v>
      </c>
      <c r="H273" s="105">
        <v>0</v>
      </c>
      <c r="I273" s="106">
        <f t="shared" si="73"/>
        <v>0</v>
      </c>
      <c r="J273" s="106">
        <f t="shared" si="74"/>
        <v>0</v>
      </c>
      <c r="K273" s="106">
        <f t="shared" si="75"/>
        <v>0</v>
      </c>
      <c r="L273" s="204">
        <f>+L274</f>
        <v>0</v>
      </c>
      <c r="M273" s="204">
        <f>+M274</f>
        <v>0</v>
      </c>
      <c r="N273" s="204">
        <f t="shared" ref="N273:Y273" si="82">+N274</f>
        <v>0</v>
      </c>
      <c r="O273" s="204">
        <f t="shared" si="82"/>
        <v>0</v>
      </c>
      <c r="P273" s="204">
        <f>#REF!+#REF!+#REF!+#REF!</f>
        <v>0</v>
      </c>
      <c r="Q273" s="204">
        <f t="shared" si="82"/>
        <v>0</v>
      </c>
      <c r="R273" s="204">
        <f t="shared" si="82"/>
        <v>0</v>
      </c>
      <c r="S273" s="204">
        <f t="shared" si="82"/>
        <v>0</v>
      </c>
      <c r="T273" s="204">
        <f>#REF!+#REF!+#REF!+#REF!</f>
        <v>0</v>
      </c>
      <c r="U273" s="204">
        <f t="shared" si="82"/>
        <v>0</v>
      </c>
      <c r="V273" s="204">
        <f t="shared" si="82"/>
        <v>0</v>
      </c>
      <c r="W273" s="200">
        <f t="shared" si="82"/>
        <v>0</v>
      </c>
      <c r="X273" s="200">
        <f t="shared" si="82"/>
        <v>0</v>
      </c>
      <c r="Y273" s="200">
        <f t="shared" si="82"/>
        <v>0</v>
      </c>
    </row>
    <row r="274" spans="1:25" ht="12.75">
      <c r="A274" s="100" t="s">
        <v>279</v>
      </c>
      <c r="B274" s="101" t="s">
        <v>105</v>
      </c>
      <c r="C274" s="102">
        <f>C275</f>
        <v>0</v>
      </c>
      <c r="D274" s="102">
        <f>D275</f>
        <v>0</v>
      </c>
      <c r="E274" s="103">
        <f>#REF!+#REF!</f>
        <v>0</v>
      </c>
      <c r="F274" s="102">
        <f>F275</f>
        <v>0</v>
      </c>
      <c r="G274" s="104" t="e">
        <f>#REF!/#REF!</f>
        <v>#DIV/0!</v>
      </c>
      <c r="H274" s="105">
        <v>0</v>
      </c>
      <c r="I274" s="106">
        <f t="shared" si="73"/>
        <v>0</v>
      </c>
      <c r="J274" s="106">
        <f t="shared" si="74"/>
        <v>0</v>
      </c>
      <c r="K274" s="106">
        <f t="shared" si="75"/>
        <v>0</v>
      </c>
      <c r="L274" s="204">
        <f>L275</f>
        <v>0</v>
      </c>
      <c r="M274" s="204">
        <f>M275</f>
        <v>0</v>
      </c>
      <c r="N274" s="204">
        <f t="shared" ref="N274:Y274" si="83">N275</f>
        <v>0</v>
      </c>
      <c r="O274" s="204">
        <f t="shared" si="83"/>
        <v>0</v>
      </c>
      <c r="P274" s="204">
        <f>#REF!+#REF!+#REF!+#REF!</f>
        <v>0</v>
      </c>
      <c r="Q274" s="204">
        <f t="shared" si="83"/>
        <v>0</v>
      </c>
      <c r="R274" s="204">
        <f t="shared" si="83"/>
        <v>0</v>
      </c>
      <c r="S274" s="204">
        <f t="shared" si="83"/>
        <v>0</v>
      </c>
      <c r="T274" s="204">
        <f>#REF!+#REF!+#REF!+#REF!</f>
        <v>0</v>
      </c>
      <c r="U274" s="204">
        <f t="shared" si="83"/>
        <v>0</v>
      </c>
      <c r="V274" s="204">
        <f t="shared" si="83"/>
        <v>0</v>
      </c>
      <c r="W274" s="200">
        <f t="shared" si="83"/>
        <v>0</v>
      </c>
      <c r="X274" s="200">
        <f t="shared" si="83"/>
        <v>0</v>
      </c>
      <c r="Y274" s="200">
        <f t="shared" si="83"/>
        <v>0</v>
      </c>
    </row>
    <row r="275" spans="1:25" ht="12.75">
      <c r="A275" s="109" t="s">
        <v>280</v>
      </c>
      <c r="B275" s="110" t="s">
        <v>830</v>
      </c>
      <c r="C275" s="111">
        <v>0</v>
      </c>
      <c r="D275" s="111">
        <v>0</v>
      </c>
      <c r="E275" s="112">
        <f>#REF!+#REF!</f>
        <v>0</v>
      </c>
      <c r="F275" s="111">
        <v>0</v>
      </c>
      <c r="G275" s="104" t="e">
        <f>#REF!/#REF!</f>
        <v>#DIV/0!</v>
      </c>
      <c r="H275" s="113">
        <v>0</v>
      </c>
      <c r="I275" s="121">
        <f t="shared" si="73"/>
        <v>0</v>
      </c>
      <c r="J275" s="114">
        <f t="shared" si="74"/>
        <v>0</v>
      </c>
      <c r="K275" s="114">
        <f t="shared" si="75"/>
        <v>0</v>
      </c>
      <c r="L275" s="206">
        <v>0</v>
      </c>
      <c r="M275" s="206">
        <v>0</v>
      </c>
      <c r="N275" s="206">
        <v>0</v>
      </c>
      <c r="O275" s="206">
        <v>0</v>
      </c>
      <c r="P275" s="206">
        <f>#REF!+#REF!+#REF!+#REF!</f>
        <v>0</v>
      </c>
      <c r="Q275" s="206">
        <v>0</v>
      </c>
      <c r="R275" s="206">
        <v>0</v>
      </c>
      <c r="S275" s="206">
        <v>0</v>
      </c>
      <c r="T275" s="206">
        <f>#REF!+#REF!+#REF!</f>
        <v>0</v>
      </c>
      <c r="U275" s="206">
        <v>0</v>
      </c>
      <c r="V275" s="206">
        <v>0</v>
      </c>
      <c r="W275" s="202">
        <v>0</v>
      </c>
      <c r="X275" s="202">
        <v>0</v>
      </c>
      <c r="Y275" s="202">
        <f>#REF!+#REF!+#REF!+#REF!</f>
        <v>0</v>
      </c>
    </row>
    <row r="276" spans="1:25" ht="14.25">
      <c r="A276" s="33" t="str">
        <f>'Orçamento Receita 02'!A176:G176</f>
        <v>Decisão Plenária nº PL-222/2023</v>
      </c>
      <c r="B276" s="19"/>
      <c r="C276" s="19"/>
      <c r="D276" s="19"/>
      <c r="E276" s="19"/>
      <c r="F276" s="19"/>
      <c r="G276" s="19"/>
      <c r="H276" s="30"/>
      <c r="I276" s="89"/>
      <c r="J276" s="89"/>
      <c r="K276" s="89"/>
      <c r="L276" s="19"/>
      <c r="N276" s="54"/>
      <c r="O276" s="54"/>
      <c r="P276" s="54"/>
      <c r="Q276" s="54"/>
      <c r="R276" s="54"/>
      <c r="U276" s="54"/>
    </row>
    <row r="277" spans="1:25">
      <c r="A277" s="231" t="str">
        <f>'Orçamento Receita 02'!A177:G177</f>
        <v xml:space="preserve">JOÃO PESSOA-PB, 14 DE DEZEMBRO DE 2023 </v>
      </c>
      <c r="B277" s="231"/>
      <c r="C277" s="231"/>
      <c r="D277" s="231"/>
      <c r="E277" s="231"/>
      <c r="F277" s="231"/>
      <c r="G277" s="231"/>
      <c r="H277" s="231"/>
      <c r="I277" s="231"/>
      <c r="J277" s="231"/>
      <c r="K277" s="231"/>
      <c r="L277" s="1"/>
    </row>
    <row r="278" spans="1:25">
      <c r="B278" s="3"/>
      <c r="G278" s="2"/>
      <c r="H278" s="31"/>
      <c r="I278" s="90"/>
      <c r="J278" s="90"/>
      <c r="K278" s="90"/>
    </row>
    <row r="279" spans="1:25">
      <c r="A279" s="229" t="str">
        <f>'Orçamento Receita 02'!A179:B179</f>
        <v>FELIPE GUSTAVO BORGES DA SILVA</v>
      </c>
      <c r="B279" s="229"/>
      <c r="C279" s="229" t="str">
        <f>'Orçamento Receita 02'!C179:G179</f>
        <v>RENATO JOSE MARQUES XAVIER</v>
      </c>
      <c r="D279" s="229"/>
      <c r="E279" s="229"/>
      <c r="F279" s="229"/>
      <c r="G279" s="229"/>
      <c r="H279" s="229"/>
      <c r="I279" s="229"/>
      <c r="J279" s="229"/>
      <c r="K279" s="229"/>
      <c r="L279" s="4"/>
    </row>
    <row r="280" spans="1:25">
      <c r="A280" s="231" t="str">
        <f>'Orçamento Receita 02'!A180:B180</f>
        <v>Contador</v>
      </c>
      <c r="B280" s="231"/>
      <c r="C280" s="230" t="str">
        <f>'Orçamento Receita 02'!C180:G180</f>
        <v>Superintendente / Diretor (conforme Regimento)</v>
      </c>
      <c r="D280" s="230"/>
      <c r="E280" s="230"/>
      <c r="F280" s="230"/>
      <c r="G280" s="230"/>
      <c r="H280" s="230"/>
      <c r="I280" s="230"/>
      <c r="J280" s="230"/>
      <c r="K280" s="230"/>
      <c r="L280" s="21"/>
    </row>
    <row r="281" spans="1:25">
      <c r="B281" s="3"/>
      <c r="G281" s="2"/>
      <c r="H281" s="31"/>
      <c r="I281" s="90"/>
      <c r="J281" s="90"/>
      <c r="K281" s="90"/>
    </row>
    <row r="282" spans="1:25">
      <c r="A282" s="229" t="str">
        <f>'Orçamento Receita 02'!A182:G182</f>
        <v>HUGO BARBOSA DE PAIVA JUNIOR</v>
      </c>
      <c r="B282" s="229"/>
      <c r="C282" s="229"/>
      <c r="D282" s="229"/>
      <c r="E282" s="229"/>
      <c r="F282" s="229"/>
      <c r="G282" s="229"/>
      <c r="H282" s="229"/>
      <c r="I282" s="229"/>
      <c r="J282" s="229"/>
      <c r="K282" s="229"/>
      <c r="L282" s="4"/>
    </row>
    <row r="283" spans="1:25">
      <c r="A283" s="230" t="str">
        <f>'Orçamento Receita 02'!A183:G183</f>
        <v>Presidente em Exercício</v>
      </c>
      <c r="B283" s="230"/>
      <c r="C283" s="230"/>
      <c r="D283" s="230"/>
      <c r="E283" s="230"/>
      <c r="F283" s="230"/>
      <c r="G283" s="230"/>
      <c r="H283" s="230"/>
      <c r="I283" s="230"/>
      <c r="J283" s="230"/>
      <c r="K283" s="230"/>
      <c r="L283" s="21"/>
    </row>
  </sheetData>
  <sheetProtection selectLockedCells="1" selectUnlockedCells="1"/>
  <mergeCells count="12">
    <mergeCell ref="L4:Y4"/>
    <mergeCell ref="A1:K1"/>
    <mergeCell ref="A282:K282"/>
    <mergeCell ref="A283:K283"/>
    <mergeCell ref="C280:K280"/>
    <mergeCell ref="C279:K279"/>
    <mergeCell ref="A277:K277"/>
    <mergeCell ref="A279:B279"/>
    <mergeCell ref="A280:B280"/>
    <mergeCell ref="A3:K3"/>
    <mergeCell ref="A2:K2"/>
    <mergeCell ref="A4:K4"/>
  </mergeCells>
  <phoneticPr fontId="19" type="noConversion"/>
  <printOptions horizontalCentered="1"/>
  <pageMargins left="0.51181102362204722" right="0.11811023622047245" top="0" bottom="0" header="0.31496062992125984" footer="0.31496062992125984"/>
  <pageSetup paperSize="8" scale="47" firstPageNumber="0" fitToHeight="0" orientation="landscape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showGridLines="0" topLeftCell="C1" workbookViewId="0">
      <selection activeCell="I14" sqref="I14"/>
    </sheetView>
  </sheetViews>
  <sheetFormatPr defaultColWidth="9.140625" defaultRowHeight="12.75"/>
  <cols>
    <col min="1" max="1" width="16" style="1" customWidth="1"/>
    <col min="2" max="2" width="58.5703125" style="1" customWidth="1"/>
    <col min="3" max="3" width="22.7109375" style="1" customWidth="1"/>
    <col min="4" max="4" width="16.140625" style="1" bestFit="1" customWidth="1"/>
    <col min="5" max="5" width="60.28515625" style="1" bestFit="1" customWidth="1"/>
    <col min="6" max="6" width="22.140625" style="1" customWidth="1"/>
    <col min="7" max="7" width="0.85546875" style="1" customWidth="1"/>
    <col min="8" max="16384" width="9.140625" style="1"/>
  </cols>
  <sheetData>
    <row r="1" spans="1:7" ht="18" customHeight="1">
      <c r="A1" s="232" t="s">
        <v>940</v>
      </c>
      <c r="B1" s="232"/>
      <c r="C1" s="232"/>
      <c r="D1" s="232"/>
      <c r="E1" s="232"/>
      <c r="F1" s="232"/>
      <c r="G1" s="232"/>
    </row>
    <row r="2" spans="1:7" ht="18" customHeight="1">
      <c r="A2" s="233" t="s">
        <v>955</v>
      </c>
      <c r="B2" s="233"/>
      <c r="C2" s="233"/>
      <c r="D2" s="233"/>
      <c r="E2" s="233"/>
      <c r="F2" s="233"/>
      <c r="G2" s="233"/>
    </row>
    <row r="3" spans="1:7" ht="18" customHeight="1">
      <c r="A3" s="234" t="s">
        <v>863</v>
      </c>
      <c r="B3" s="234"/>
      <c r="C3" s="234"/>
      <c r="D3" s="234"/>
      <c r="E3" s="234"/>
      <c r="F3" s="234"/>
      <c r="G3" s="234"/>
    </row>
    <row r="4" spans="1:7" ht="18" customHeight="1" thickBot="1">
      <c r="A4" s="234" t="s">
        <v>929</v>
      </c>
      <c r="B4" s="234"/>
      <c r="C4" s="234"/>
      <c r="D4" s="234"/>
      <c r="E4" s="234"/>
      <c r="F4" s="234"/>
      <c r="G4" s="234"/>
    </row>
    <row r="5" spans="1:7" s="22" customFormat="1" ht="49.5" customHeight="1" thickTop="1">
      <c r="A5" s="43" t="s">
        <v>888</v>
      </c>
      <c r="B5" s="44" t="s">
        <v>891</v>
      </c>
      <c r="C5" s="45" t="s">
        <v>893</v>
      </c>
      <c r="D5" s="43" t="s">
        <v>333</v>
      </c>
      <c r="E5" s="44" t="s">
        <v>291</v>
      </c>
      <c r="F5" s="45" t="s">
        <v>892</v>
      </c>
    </row>
    <row r="6" spans="1:7" s="22" customFormat="1" ht="15" customHeight="1">
      <c r="A6" s="56" t="s">
        <v>0</v>
      </c>
      <c r="B6" s="57" t="s">
        <v>864</v>
      </c>
      <c r="C6" s="58">
        <f>C7+C42</f>
        <v>20150843</v>
      </c>
      <c r="D6" s="59" t="s">
        <v>111</v>
      </c>
      <c r="E6" s="60" t="s">
        <v>112</v>
      </c>
      <c r="F6" s="58">
        <f>F7+F37</f>
        <v>20150843</v>
      </c>
    </row>
    <row r="7" spans="1:7" ht="15" customHeight="1">
      <c r="A7" s="59" t="s">
        <v>2</v>
      </c>
      <c r="B7" s="60" t="s">
        <v>564</v>
      </c>
      <c r="C7" s="58">
        <f>C8+C11+C18+C19+C21+C27+C36+C37</f>
        <v>19750843</v>
      </c>
      <c r="D7" s="59" t="s">
        <v>113</v>
      </c>
      <c r="E7" s="60" t="s">
        <v>800</v>
      </c>
      <c r="F7" s="58">
        <f>F8+F11+F12+F25+F28+F34+F35+F36</f>
        <v>19720843</v>
      </c>
    </row>
    <row r="8" spans="1:7" ht="12.75" customHeight="1">
      <c r="A8" s="46" t="s">
        <v>418</v>
      </c>
      <c r="B8" s="14" t="s">
        <v>419</v>
      </c>
      <c r="C8" s="47">
        <f>C9</f>
        <v>5139723</v>
      </c>
      <c r="D8" s="46" t="s">
        <v>114</v>
      </c>
      <c r="E8" s="14" t="s">
        <v>115</v>
      </c>
      <c r="F8" s="52">
        <f t="shared" ref="F8" si="0">F9+F10</f>
        <v>11889598</v>
      </c>
    </row>
    <row r="9" spans="1:7" ht="12.75" customHeight="1">
      <c r="A9" s="48" t="s">
        <v>421</v>
      </c>
      <c r="B9" s="26" t="s">
        <v>834</v>
      </c>
      <c r="C9" s="49">
        <f>C10</f>
        <v>5139723</v>
      </c>
      <c r="D9" s="48" t="s">
        <v>116</v>
      </c>
      <c r="E9" s="36" t="s">
        <v>401</v>
      </c>
      <c r="F9" s="50">
        <f>Tabela11[[#This Row],[PROPOSTA ORÇAMENTÁRIA
Ano 2024]]</f>
        <v>9899598</v>
      </c>
    </row>
    <row r="10" spans="1:7" ht="12.75" customHeight="1">
      <c r="A10" s="48" t="s">
        <v>431</v>
      </c>
      <c r="B10" s="26" t="s">
        <v>835</v>
      </c>
      <c r="C10" s="50">
        <f>#REF!</f>
        <v>5139723</v>
      </c>
      <c r="D10" s="48" t="s">
        <v>130</v>
      </c>
      <c r="E10" s="36" t="s">
        <v>400</v>
      </c>
      <c r="F10" s="50">
        <f>'Orçamento Despesa 01'!H22</f>
        <v>1990000</v>
      </c>
    </row>
    <row r="11" spans="1:7" ht="12.75" customHeight="1">
      <c r="A11" s="51" t="s">
        <v>420</v>
      </c>
      <c r="B11" s="28" t="s">
        <v>566</v>
      </c>
      <c r="C11" s="52">
        <f>C12+C15</f>
        <v>8499824</v>
      </c>
      <c r="D11" s="46" t="s">
        <v>580</v>
      </c>
      <c r="E11" s="14" t="s">
        <v>581</v>
      </c>
      <c r="F11" s="52">
        <f>'Orçamento Despesa 01'!H28</f>
        <v>40000</v>
      </c>
    </row>
    <row r="12" spans="1:7" ht="12.75" customHeight="1">
      <c r="A12" s="53" t="s">
        <v>427</v>
      </c>
      <c r="B12" s="26" t="s">
        <v>838</v>
      </c>
      <c r="C12" s="50">
        <f>C13+C14</f>
        <v>3808187</v>
      </c>
      <c r="D12" s="46" t="s">
        <v>135</v>
      </c>
      <c r="E12" s="14" t="s">
        <v>136</v>
      </c>
      <c r="F12" s="52">
        <f>F13+F14+F15+F20+F21+F22+F23+F24</f>
        <v>6641245</v>
      </c>
    </row>
    <row r="13" spans="1:7" ht="12.75" customHeight="1">
      <c r="A13" s="53" t="s">
        <v>428</v>
      </c>
      <c r="B13" s="26" t="s">
        <v>839</v>
      </c>
      <c r="C13" s="50">
        <f>'Orçamento Receita 02'!F15</f>
        <v>3470804</v>
      </c>
      <c r="D13" s="48" t="s">
        <v>137</v>
      </c>
      <c r="E13" s="36" t="s">
        <v>402</v>
      </c>
      <c r="F13" s="50">
        <f>'Orçamento Despesa 01'!H56</f>
        <v>1920000</v>
      </c>
    </row>
    <row r="14" spans="1:7" ht="12.75" customHeight="1">
      <c r="A14" s="53" t="s">
        <v>432</v>
      </c>
      <c r="B14" s="26" t="s">
        <v>840</v>
      </c>
      <c r="C14" s="50">
        <f>'Orçamento Receita 02'!F18</f>
        <v>337383</v>
      </c>
      <c r="D14" s="48" t="s">
        <v>144</v>
      </c>
      <c r="E14" s="36" t="s">
        <v>403</v>
      </c>
      <c r="F14" s="50">
        <f>'Orçamento Despesa 01'!H62</f>
        <v>12245</v>
      </c>
    </row>
    <row r="15" spans="1:7" ht="12.75" customHeight="1">
      <c r="A15" s="53" t="s">
        <v>436</v>
      </c>
      <c r="B15" s="26" t="s">
        <v>841</v>
      </c>
      <c r="C15" s="50">
        <f>C16+C17</f>
        <v>4691637</v>
      </c>
      <c r="D15" s="48" t="s">
        <v>150</v>
      </c>
      <c r="E15" s="36" t="s">
        <v>404</v>
      </c>
      <c r="F15" s="50">
        <f>F16+F17+F18+F19</f>
        <v>1088000</v>
      </c>
    </row>
    <row r="16" spans="1:7" ht="12.75" customHeight="1">
      <c r="A16" s="53" t="s">
        <v>438</v>
      </c>
      <c r="B16" s="26" t="s">
        <v>842</v>
      </c>
      <c r="C16" s="50">
        <f>'Orçamento Receita 02'!F22</f>
        <v>4095337</v>
      </c>
      <c r="D16" s="48" t="s">
        <v>152</v>
      </c>
      <c r="E16" s="35" t="s">
        <v>334</v>
      </c>
      <c r="F16" s="50">
        <f>'Orçamento Despesa 01'!H69</f>
        <v>318000</v>
      </c>
    </row>
    <row r="17" spans="1:6" ht="12.75" customHeight="1">
      <c r="A17" s="53" t="s">
        <v>458</v>
      </c>
      <c r="B17" s="26" t="s">
        <v>843</v>
      </c>
      <c r="C17" s="50">
        <f>'Orçamento Receita 02'!F31</f>
        <v>596300</v>
      </c>
      <c r="D17" s="48" t="s">
        <v>161</v>
      </c>
      <c r="E17" s="35" t="s">
        <v>335</v>
      </c>
      <c r="F17" s="50">
        <f>'Orçamento Despesa 01'!H90</f>
        <v>270000</v>
      </c>
    </row>
    <row r="18" spans="1:6" ht="12.75" customHeight="1">
      <c r="A18" s="51" t="s">
        <v>3</v>
      </c>
      <c r="B18" s="28" t="s">
        <v>283</v>
      </c>
      <c r="C18" s="52">
        <f>'Orçamento Receita 02'!F40</f>
        <v>0</v>
      </c>
      <c r="D18" s="48" t="s">
        <v>164</v>
      </c>
      <c r="E18" s="35" t="s">
        <v>868</v>
      </c>
      <c r="F18" s="50">
        <f>'Orçamento Despesa 01'!H93</f>
        <v>5000</v>
      </c>
    </row>
    <row r="19" spans="1:6" ht="12.75" customHeight="1">
      <c r="A19" s="51" t="s">
        <v>32</v>
      </c>
      <c r="B19" s="28" t="s">
        <v>33</v>
      </c>
      <c r="C19" s="52">
        <v>0</v>
      </c>
      <c r="D19" s="48" t="s">
        <v>165</v>
      </c>
      <c r="E19" s="35" t="s">
        <v>336</v>
      </c>
      <c r="F19" s="50">
        <f>'Orçamento Despesa 01'!H95</f>
        <v>495000</v>
      </c>
    </row>
    <row r="20" spans="1:6" ht="12.75" customHeight="1">
      <c r="A20" s="53" t="s">
        <v>34</v>
      </c>
      <c r="B20" s="26" t="s">
        <v>844</v>
      </c>
      <c r="C20" s="50">
        <v>0</v>
      </c>
      <c r="D20" s="48" t="s">
        <v>167</v>
      </c>
      <c r="E20" s="36" t="s">
        <v>405</v>
      </c>
      <c r="F20" s="50">
        <f>'Orçamento Despesa 01'!H121</f>
        <v>900000</v>
      </c>
    </row>
    <row r="21" spans="1:6" ht="12.75" customHeight="1">
      <c r="A21" s="51" t="s">
        <v>38</v>
      </c>
      <c r="B21" s="28" t="s">
        <v>39</v>
      </c>
      <c r="C21" s="52">
        <f>C22+C23+C24+C25+C26</f>
        <v>506266</v>
      </c>
      <c r="D21" s="48" t="s">
        <v>172</v>
      </c>
      <c r="E21" s="36" t="s">
        <v>871</v>
      </c>
      <c r="F21" s="50">
        <f>'Orçamento Despesa 01'!H125</f>
        <v>350000</v>
      </c>
    </row>
    <row r="22" spans="1:6" ht="12.75" customHeight="1">
      <c r="A22" s="53" t="s">
        <v>468</v>
      </c>
      <c r="B22" s="26" t="s">
        <v>845</v>
      </c>
      <c r="C22" s="50">
        <f>'Orçamento Receita 02'!F72</f>
        <v>257604</v>
      </c>
      <c r="D22" s="48" t="s">
        <v>176</v>
      </c>
      <c r="E22" s="36" t="s">
        <v>872</v>
      </c>
      <c r="F22" s="50">
        <f>'Orçamento Despesa 01'!H129</f>
        <v>0</v>
      </c>
    </row>
    <row r="23" spans="1:6" ht="12.75" customHeight="1">
      <c r="A23" s="53" t="s">
        <v>474</v>
      </c>
      <c r="B23" s="26" t="s">
        <v>846</v>
      </c>
      <c r="C23" s="50">
        <f>'Orçamento Receita 02'!F75</f>
        <v>66412</v>
      </c>
      <c r="D23" s="48" t="s">
        <v>177</v>
      </c>
      <c r="E23" s="36" t="s">
        <v>873</v>
      </c>
      <c r="F23" s="50">
        <f>'Orçamento Despesa 01'!H133</f>
        <v>8000</v>
      </c>
    </row>
    <row r="24" spans="1:6" ht="12.75" customHeight="1">
      <c r="A24" s="53" t="s">
        <v>477</v>
      </c>
      <c r="B24" s="26" t="s">
        <v>847</v>
      </c>
      <c r="C24" s="50">
        <f>'Orçamento Receita 02'!F77</f>
        <v>150058</v>
      </c>
      <c r="D24" s="48" t="s">
        <v>181</v>
      </c>
      <c r="E24" s="36" t="s">
        <v>406</v>
      </c>
      <c r="F24" s="50">
        <f>'Orçamento Despesa 01'!H141</f>
        <v>2363000</v>
      </c>
    </row>
    <row r="25" spans="1:6" ht="12.75" customHeight="1">
      <c r="A25" s="53" t="s">
        <v>481</v>
      </c>
      <c r="B25" s="26" t="s">
        <v>848</v>
      </c>
      <c r="C25" s="50">
        <f>'Orçamento Receita 02'!F80</f>
        <v>22139</v>
      </c>
      <c r="D25" s="46" t="s">
        <v>213</v>
      </c>
      <c r="E25" s="14" t="s">
        <v>214</v>
      </c>
      <c r="F25" s="49">
        <f>F26+F27</f>
        <v>50000</v>
      </c>
    </row>
    <row r="26" spans="1:6" ht="12.75" customHeight="1">
      <c r="A26" s="53" t="s">
        <v>40</v>
      </c>
      <c r="B26" s="26" t="s">
        <v>849</v>
      </c>
      <c r="C26" s="50">
        <f>'Orçamento Receita 02'!F83</f>
        <v>10053</v>
      </c>
      <c r="D26" s="48" t="s">
        <v>215</v>
      </c>
      <c r="E26" s="36" t="s">
        <v>407</v>
      </c>
      <c r="F26" s="50">
        <f>'Orçamento Despesa 01'!H192</f>
        <v>40000</v>
      </c>
    </row>
    <row r="27" spans="1:6" ht="12.75" customHeight="1">
      <c r="A27" s="51" t="s">
        <v>67</v>
      </c>
      <c r="B27" s="28" t="s">
        <v>68</v>
      </c>
      <c r="C27" s="52">
        <f>C28+C29+C30+C31</f>
        <v>2196001</v>
      </c>
      <c r="D27" s="48" t="s">
        <v>217</v>
      </c>
      <c r="E27" s="36" t="s">
        <v>874</v>
      </c>
      <c r="F27" s="50">
        <f>'Orçamento Despesa 01'!H196</f>
        <v>10000</v>
      </c>
    </row>
    <row r="28" spans="1:6" ht="12.75" customHeight="1">
      <c r="A28" s="53" t="s">
        <v>485</v>
      </c>
      <c r="B28" s="26" t="s">
        <v>850</v>
      </c>
      <c r="C28" s="50">
        <f>'Orçamento Receita 02'!F98</f>
        <v>0</v>
      </c>
      <c r="D28" s="46" t="s">
        <v>218</v>
      </c>
      <c r="E28" s="14" t="s">
        <v>219</v>
      </c>
      <c r="F28" s="52">
        <f>F29+F30+F31+F32+F33</f>
        <v>320000</v>
      </c>
    </row>
    <row r="29" spans="1:6" ht="12.75" customHeight="1">
      <c r="A29" s="53" t="s">
        <v>491</v>
      </c>
      <c r="B29" s="26" t="s">
        <v>851</v>
      </c>
      <c r="C29" s="50">
        <f>'Orçamento Receita 02'!F101</f>
        <v>10000</v>
      </c>
      <c r="D29" s="48" t="s">
        <v>220</v>
      </c>
      <c r="E29" s="36" t="s">
        <v>408</v>
      </c>
      <c r="F29" s="50">
        <f>'Orçamento Despesa 01'!H199</f>
        <v>10000</v>
      </c>
    </row>
    <row r="30" spans="1:6" ht="12.75" customHeight="1">
      <c r="A30" s="53" t="s">
        <v>497</v>
      </c>
      <c r="B30" s="26" t="s">
        <v>852</v>
      </c>
      <c r="C30" s="50">
        <f>'Orçamento Receita 02'!F104</f>
        <v>28500</v>
      </c>
      <c r="D30" s="48" t="s">
        <v>221</v>
      </c>
      <c r="E30" s="36" t="s">
        <v>875</v>
      </c>
      <c r="F30" s="50">
        <f>'Orçamento Despesa 01'!H200</f>
        <v>200000</v>
      </c>
    </row>
    <row r="31" spans="1:6" ht="12.75" customHeight="1">
      <c r="A31" s="53" t="s">
        <v>69</v>
      </c>
      <c r="B31" s="26" t="s">
        <v>853</v>
      </c>
      <c r="C31" s="50">
        <f>C32+C33+C34+C35</f>
        <v>2157501</v>
      </c>
      <c r="D31" s="48" t="s">
        <v>222</v>
      </c>
      <c r="E31" s="36" t="s">
        <v>409</v>
      </c>
      <c r="F31" s="50">
        <f>'Orçamento Despesa 01'!H201</f>
        <v>30000</v>
      </c>
    </row>
    <row r="32" spans="1:6" ht="12.75" customHeight="1">
      <c r="A32" s="53" t="s">
        <v>501</v>
      </c>
      <c r="B32" s="37" t="s">
        <v>854</v>
      </c>
      <c r="C32" s="50">
        <f>'Orçamento Receita 02'!F108</f>
        <v>102000</v>
      </c>
      <c r="D32" s="48" t="s">
        <v>223</v>
      </c>
      <c r="E32" s="36" t="s">
        <v>410</v>
      </c>
      <c r="F32" s="50">
        <f>'Orçamento Despesa 01'!H202</f>
        <v>80000</v>
      </c>
    </row>
    <row r="33" spans="1:6" ht="12.75" customHeight="1">
      <c r="A33" s="53" t="s">
        <v>505</v>
      </c>
      <c r="B33" s="37" t="s">
        <v>855</v>
      </c>
      <c r="C33" s="50">
        <f>'Orçamento Receita 02'!F111</f>
        <v>3000</v>
      </c>
      <c r="D33" s="48" t="s">
        <v>876</v>
      </c>
      <c r="E33" s="36" t="s">
        <v>877</v>
      </c>
      <c r="F33" s="50">
        <v>0</v>
      </c>
    </row>
    <row r="34" spans="1:6" ht="12.75" customHeight="1">
      <c r="A34" s="53" t="s">
        <v>509</v>
      </c>
      <c r="B34" s="37" t="s">
        <v>856</v>
      </c>
      <c r="C34" s="50">
        <f>'Orçamento Receita 02'!F114</f>
        <v>552500</v>
      </c>
      <c r="D34" s="46" t="s">
        <v>225</v>
      </c>
      <c r="E34" s="14" t="s">
        <v>226</v>
      </c>
      <c r="F34" s="52">
        <f>'Orçamento Despesa 01'!H214</f>
        <v>290000</v>
      </c>
    </row>
    <row r="35" spans="1:6" ht="12.75" customHeight="1">
      <c r="A35" s="53" t="s">
        <v>71</v>
      </c>
      <c r="B35" s="37" t="s">
        <v>857</v>
      </c>
      <c r="C35" s="50">
        <f>'Orçamento Receita 02'!F117</f>
        <v>1500001</v>
      </c>
      <c r="D35" s="46" t="s">
        <v>229</v>
      </c>
      <c r="E35" s="14" t="s">
        <v>230</v>
      </c>
      <c r="F35" s="52">
        <f>'Orçamento Despesa 01'!H217</f>
        <v>400000</v>
      </c>
    </row>
    <row r="36" spans="1:6" ht="12.75" customHeight="1">
      <c r="A36" s="46" t="s">
        <v>77</v>
      </c>
      <c r="B36" s="14" t="s">
        <v>807</v>
      </c>
      <c r="C36" s="52">
        <f>'Orçamento Receita 02'!F122</f>
        <v>2669598</v>
      </c>
      <c r="D36" s="46" t="s">
        <v>234</v>
      </c>
      <c r="E36" s="14" t="s">
        <v>235</v>
      </c>
      <c r="F36" s="47">
        <f>'Orçamento Despesa 01'!H223</f>
        <v>90000</v>
      </c>
    </row>
    <row r="37" spans="1:6" ht="12.75" customHeight="1">
      <c r="A37" s="46" t="s">
        <v>79</v>
      </c>
      <c r="B37" s="14" t="s">
        <v>80</v>
      </c>
      <c r="C37" s="52">
        <f>C38+C39+C40+C41</f>
        <v>739431</v>
      </c>
      <c r="D37" s="59" t="s">
        <v>237</v>
      </c>
      <c r="E37" s="60" t="s">
        <v>878</v>
      </c>
      <c r="F37" s="58">
        <f>F38+F44+F49+F52</f>
        <v>430000</v>
      </c>
    </row>
    <row r="38" spans="1:6" ht="12.75" customHeight="1">
      <c r="A38" s="48" t="s">
        <v>81</v>
      </c>
      <c r="B38" s="37" t="s">
        <v>398</v>
      </c>
      <c r="C38" s="50">
        <f>'Orçamento Receita 02'!F128</f>
        <v>337000</v>
      </c>
      <c r="D38" s="46" t="s">
        <v>238</v>
      </c>
      <c r="E38" s="14" t="s">
        <v>239</v>
      </c>
      <c r="F38" s="52">
        <f>F39+F40+F41+F42+F43</f>
        <v>430000</v>
      </c>
    </row>
    <row r="39" spans="1:6" ht="12.75" customHeight="1">
      <c r="A39" s="48" t="s">
        <v>522</v>
      </c>
      <c r="B39" s="37" t="s">
        <v>858</v>
      </c>
      <c r="C39" s="50">
        <f>'Orçamento Receita 02'!F132</f>
        <v>391000</v>
      </c>
      <c r="D39" s="48" t="s">
        <v>240</v>
      </c>
      <c r="E39" s="36" t="s">
        <v>879</v>
      </c>
      <c r="F39" s="49">
        <f>'Orçamento Despesa 01'!H227</f>
        <v>100000</v>
      </c>
    </row>
    <row r="40" spans="1:6" ht="12.75" customHeight="1">
      <c r="A40" s="48" t="s">
        <v>84</v>
      </c>
      <c r="B40" s="37" t="s">
        <v>399</v>
      </c>
      <c r="C40" s="50">
        <f>'Orçamento Receita 02'!F135</f>
        <v>10000</v>
      </c>
      <c r="D40" s="48" t="s">
        <v>810</v>
      </c>
      <c r="E40" s="36" t="s">
        <v>812</v>
      </c>
      <c r="F40" s="50">
        <f>'Orçamento Despesa 01'!H230</f>
        <v>0</v>
      </c>
    </row>
    <row r="41" spans="1:6" ht="12.75" customHeight="1">
      <c r="A41" s="48" t="s">
        <v>526</v>
      </c>
      <c r="B41" s="37" t="s">
        <v>951</v>
      </c>
      <c r="C41" s="50">
        <f>'Orçamento Receita 02'!F138</f>
        <v>1431</v>
      </c>
      <c r="D41" s="48" t="s">
        <v>244</v>
      </c>
      <c r="E41" s="36" t="s">
        <v>411</v>
      </c>
      <c r="F41" s="50">
        <f>'Orçamento Despesa 01'!H232</f>
        <v>330000</v>
      </c>
    </row>
    <row r="42" spans="1:6" ht="15" customHeight="1">
      <c r="A42" s="59" t="s">
        <v>90</v>
      </c>
      <c r="B42" s="60" t="s">
        <v>565</v>
      </c>
      <c r="C42" s="58">
        <f>C43+C45+C49+C50+C51+C52</f>
        <v>400000</v>
      </c>
      <c r="D42" s="48" t="s">
        <v>814</v>
      </c>
      <c r="E42" s="36" t="s">
        <v>882</v>
      </c>
      <c r="F42" s="50">
        <f>'Orçamento Despesa 01'!H241</f>
        <v>0</v>
      </c>
    </row>
    <row r="43" spans="1:6" ht="12.75" customHeight="1">
      <c r="A43" s="46" t="s">
        <v>91</v>
      </c>
      <c r="B43" s="14" t="s">
        <v>330</v>
      </c>
      <c r="C43" s="52">
        <f>C44</f>
        <v>0</v>
      </c>
      <c r="D43" s="48" t="s">
        <v>254</v>
      </c>
      <c r="E43" s="36" t="s">
        <v>883</v>
      </c>
      <c r="F43" s="50">
        <f>'Orçamento Despesa 01'!I245</f>
        <v>0</v>
      </c>
    </row>
    <row r="44" spans="1:6" ht="12.75" customHeight="1">
      <c r="A44" s="48" t="s">
        <v>92</v>
      </c>
      <c r="B44" s="37" t="s">
        <v>859</v>
      </c>
      <c r="C44" s="50">
        <v>0</v>
      </c>
      <c r="D44" s="46" t="s">
        <v>256</v>
      </c>
      <c r="E44" s="14" t="s">
        <v>257</v>
      </c>
      <c r="F44" s="52">
        <f>F45+F46+F47+F48</f>
        <v>0</v>
      </c>
    </row>
    <row r="45" spans="1:6" ht="12.75" customHeight="1">
      <c r="A45" s="46" t="s">
        <v>94</v>
      </c>
      <c r="B45" s="14" t="s">
        <v>95</v>
      </c>
      <c r="C45" s="52">
        <f>C46+C47+C48</f>
        <v>0</v>
      </c>
      <c r="D45" s="48" t="s">
        <v>259</v>
      </c>
      <c r="E45" s="36" t="s">
        <v>812</v>
      </c>
      <c r="F45" s="49">
        <v>0</v>
      </c>
    </row>
    <row r="46" spans="1:6" ht="12.75" customHeight="1">
      <c r="A46" s="48" t="s">
        <v>96</v>
      </c>
      <c r="B46" s="37" t="s">
        <v>860</v>
      </c>
      <c r="C46" s="50">
        <v>0</v>
      </c>
      <c r="D46" s="48" t="s">
        <v>261</v>
      </c>
      <c r="E46" s="36" t="s">
        <v>411</v>
      </c>
      <c r="F46" s="50">
        <v>0</v>
      </c>
    </row>
    <row r="47" spans="1:6" ht="12.75" customHeight="1">
      <c r="A47" s="48" t="s">
        <v>96</v>
      </c>
      <c r="B47" s="37" t="s">
        <v>861</v>
      </c>
      <c r="C47" s="50">
        <v>0</v>
      </c>
      <c r="D47" s="48" t="s">
        <v>265</v>
      </c>
      <c r="E47" s="36" t="s">
        <v>882</v>
      </c>
      <c r="F47" s="50">
        <v>0</v>
      </c>
    </row>
    <row r="48" spans="1:6" ht="12.75" customHeight="1">
      <c r="A48" s="48" t="s">
        <v>96</v>
      </c>
      <c r="B48" s="37" t="s">
        <v>862</v>
      </c>
      <c r="C48" s="50">
        <v>0</v>
      </c>
      <c r="D48" s="48" t="s">
        <v>884</v>
      </c>
      <c r="E48" s="36" t="s">
        <v>883</v>
      </c>
      <c r="F48" s="50">
        <v>0</v>
      </c>
    </row>
    <row r="49" spans="1:7" ht="12.75" customHeight="1">
      <c r="A49" s="46" t="s">
        <v>102</v>
      </c>
      <c r="B49" s="14" t="s">
        <v>397</v>
      </c>
      <c r="C49" s="52">
        <v>0</v>
      </c>
      <c r="D49" s="55" t="s">
        <v>267</v>
      </c>
      <c r="E49" s="14" t="s">
        <v>268</v>
      </c>
      <c r="F49" s="52">
        <f>F50+F51</f>
        <v>0</v>
      </c>
    </row>
    <row r="50" spans="1:7" ht="12.75" customHeight="1">
      <c r="A50" s="46" t="s">
        <v>104</v>
      </c>
      <c r="B50" s="14" t="s">
        <v>105</v>
      </c>
      <c r="C50" s="52">
        <f>'Orçamento Receita 02'!F169</f>
        <v>400000</v>
      </c>
      <c r="D50" s="48" t="s">
        <v>269</v>
      </c>
      <c r="E50" s="36" t="s">
        <v>885</v>
      </c>
      <c r="F50" s="50">
        <v>0</v>
      </c>
    </row>
    <row r="51" spans="1:7" ht="12.75" customHeight="1">
      <c r="A51" s="46" t="s">
        <v>109</v>
      </c>
      <c r="B51" s="14" t="s">
        <v>110</v>
      </c>
      <c r="C51" s="52">
        <v>0</v>
      </c>
      <c r="D51" s="48" t="s">
        <v>274</v>
      </c>
      <c r="E51" s="36" t="s">
        <v>886</v>
      </c>
      <c r="F51" s="50">
        <v>0</v>
      </c>
    </row>
    <row r="52" spans="1:7" ht="12.75" customHeight="1">
      <c r="A52" s="46" t="s">
        <v>865</v>
      </c>
      <c r="B52" s="14" t="s">
        <v>866</v>
      </c>
      <c r="C52" s="52">
        <v>0</v>
      </c>
      <c r="D52" s="55" t="s">
        <v>277</v>
      </c>
      <c r="E52" s="14" t="s">
        <v>278</v>
      </c>
      <c r="F52" s="52">
        <f>F53</f>
        <v>0</v>
      </c>
    </row>
    <row r="53" spans="1:7" ht="12.75" customHeight="1">
      <c r="A53" s="46"/>
      <c r="B53" s="39"/>
      <c r="C53" s="50"/>
      <c r="D53" s="48" t="s">
        <v>279</v>
      </c>
      <c r="E53" s="36" t="s">
        <v>887</v>
      </c>
      <c r="F53" s="50">
        <v>0</v>
      </c>
    </row>
    <row r="54" spans="1:7">
      <c r="A54" s="42" t="str">
        <f>'Orçamento Receita 02'!A176:G176</f>
        <v>Decisão Plenária nº PL-222/2023</v>
      </c>
      <c r="B54" s="13"/>
      <c r="C54" s="8"/>
      <c r="D54" s="8"/>
      <c r="E54" s="8"/>
      <c r="F54" s="18"/>
    </row>
    <row r="55" spans="1:7">
      <c r="A55" s="9"/>
    </row>
    <row r="56" spans="1:7" ht="11.25" customHeight="1">
      <c r="A56" s="231" t="str">
        <f>'Orçamento Receita 02'!A177:G177</f>
        <v xml:space="preserve">JOÃO PESSOA-PB, 14 DE DEZEMBRO DE 2023 </v>
      </c>
      <c r="B56" s="231"/>
      <c r="C56" s="231"/>
      <c r="D56" s="231"/>
      <c r="E56" s="231"/>
      <c r="F56" s="231"/>
      <c r="G56" s="231"/>
    </row>
    <row r="57" spans="1:7" ht="15" customHeight="1">
      <c r="B57" s="3"/>
      <c r="D57" s="2"/>
      <c r="F57" s="15"/>
    </row>
    <row r="58" spans="1:7" ht="15" customHeight="1">
      <c r="A58" s="229" t="str">
        <f>'Orçamento Receita 02'!A179:B179</f>
        <v>FELIPE GUSTAVO BORGES DA SILVA</v>
      </c>
      <c r="B58" s="229"/>
      <c r="C58" s="229" t="str">
        <f>'Orçamento Receita 02'!C179:G179</f>
        <v>RENATO JOSE MARQUES XAVIER</v>
      </c>
      <c r="D58" s="229"/>
      <c r="E58" s="229"/>
      <c r="F58" s="229"/>
      <c r="G58" s="229"/>
    </row>
    <row r="59" spans="1:7">
      <c r="A59" s="231" t="str">
        <f>'Orçamento Receita 02'!A180:B180</f>
        <v>Contador</v>
      </c>
      <c r="B59" s="231"/>
      <c r="C59" s="230" t="str">
        <f>'Orçamento Receita 02'!C180:G180</f>
        <v>Superintendente / Diretor (conforme Regimento)</v>
      </c>
      <c r="D59" s="231"/>
      <c r="E59" s="231"/>
      <c r="F59" s="231"/>
      <c r="G59" s="231"/>
    </row>
    <row r="60" spans="1:7">
      <c r="B60" s="3"/>
      <c r="D60" s="2"/>
      <c r="F60" s="15"/>
    </row>
    <row r="61" spans="1:7">
      <c r="A61" s="229" t="str">
        <f>'Orçamento Receita 02'!A182:G182</f>
        <v>HUGO BARBOSA DE PAIVA JUNIOR</v>
      </c>
      <c r="B61" s="229"/>
      <c r="C61" s="229"/>
      <c r="D61" s="229"/>
      <c r="E61" s="229"/>
      <c r="F61" s="229"/>
      <c r="G61" s="229"/>
    </row>
    <row r="62" spans="1:7">
      <c r="A62" s="230" t="str">
        <f>'Orçamento Receita 02'!A183:G183</f>
        <v>Presidente em Exercício</v>
      </c>
      <c r="B62" s="230"/>
      <c r="C62" s="230"/>
      <c r="D62" s="230"/>
      <c r="E62" s="230"/>
      <c r="F62" s="230"/>
      <c r="G62" s="230"/>
    </row>
    <row r="63" spans="1:7">
      <c r="A63" s="9"/>
      <c r="B63" s="9"/>
      <c r="C63" s="9"/>
      <c r="D63" s="9"/>
      <c r="E63" s="9"/>
      <c r="F63" s="9"/>
    </row>
  </sheetData>
  <sheetProtection selectLockedCells="1" selectUnlockedCells="1"/>
  <mergeCells count="11">
    <mergeCell ref="A62:G62"/>
    <mergeCell ref="A1:G1"/>
    <mergeCell ref="A2:G2"/>
    <mergeCell ref="A3:G3"/>
    <mergeCell ref="A4:G4"/>
    <mergeCell ref="A56:G56"/>
    <mergeCell ref="A58:B58"/>
    <mergeCell ref="A59:B59"/>
    <mergeCell ref="C58:G58"/>
    <mergeCell ref="C59:G59"/>
    <mergeCell ref="A61:G61"/>
  </mergeCells>
  <phoneticPr fontId="19" type="noConversion"/>
  <printOptions horizontalCentered="1"/>
  <pageMargins left="0.15763888888888888" right="0.11805555555555555" top="0.31527777777777777" bottom="0.19652777777777777" header="0.51180555555555551" footer="0.51180555555555551"/>
  <pageSetup paperSize="9" scale="64" firstPageNumber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10</vt:i4>
      </vt:variant>
    </vt:vector>
  </HeadingPairs>
  <TitlesOfParts>
    <vt:vector size="15" baseType="lpstr">
      <vt:lpstr>AnexoIII,PROPOSTA,EstimatCreas</vt:lpstr>
      <vt:lpstr>Orçamento Receita 01</vt:lpstr>
      <vt:lpstr>Orçamento Receita 02</vt:lpstr>
      <vt:lpstr>Orçamento Despesa 01</vt:lpstr>
      <vt:lpstr>Orçamento Rec x Desp</vt:lpstr>
      <vt:lpstr>'Orçamento Rec x Desp'!Area_de_impressao</vt:lpstr>
      <vt:lpstr>'Orçamento Receita 01'!Area_de_impressao</vt:lpstr>
      <vt:lpstr>'Orçamento Receita 02'!Area_de_impressao</vt:lpstr>
      <vt:lpstr>'Orçamento Receita 01'!Excel_BuiltIn_Print_Area_2_1</vt:lpstr>
      <vt:lpstr>Excel_BuiltIn_Print_Area_2_1</vt:lpstr>
      <vt:lpstr>'Orçamento Rec x Desp'!Excel_BuiltIn_Print_Area_6_1</vt:lpstr>
      <vt:lpstr>'Orçamento Despesa 01'!Excel_BuiltIn_Print_Titles_4_1</vt:lpstr>
      <vt:lpstr>'Orçamento Despesa 01'!Titulos_de_impressao</vt:lpstr>
      <vt:lpstr>'Orçamento Receita 01'!Titulos_de_impressao</vt:lpstr>
      <vt:lpstr>'Orçamento Receita 02'!Titulos_de_impressao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goc</dc:creator>
  <cp:lastModifiedBy>guilherme</cp:lastModifiedBy>
  <cp:lastPrinted>2024-06-14T14:10:10Z</cp:lastPrinted>
  <dcterms:created xsi:type="dcterms:W3CDTF">2016-09-08T00:32:14Z</dcterms:created>
  <dcterms:modified xsi:type="dcterms:W3CDTF">2024-06-14T14:10:42Z</dcterms:modified>
</cp:coreProperties>
</file>