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8A355AB2-D74A-4AE0-B499-E7C015ADD01D}" xr6:coauthVersionLast="47" xr6:coauthVersionMax="47" xr10:uidLastSave="{00000000-0000-0000-0000-000000000000}"/>
  <bookViews>
    <workbookView xWindow="-120" yWindow="-120" windowWidth="20730" windowHeight="11160" firstSheet="1" activeTab="7" xr2:uid="{00000000-000D-0000-FFFF-FFFF00000000}"/>
  </bookViews>
  <sheets>
    <sheet name="RESUMO" sheetId="18" r:id="rId1"/>
    <sheet name="MEMORIA" sheetId="2" r:id="rId2"/>
    <sheet name="ORÇAMENTO" sheetId="20" r:id="rId3"/>
    <sheet name="CPU" sheetId="22" r:id="rId4"/>
    <sheet name="ABC" sheetId="23" r:id="rId5"/>
    <sheet name="CRONOGRAMA" sheetId="19" r:id="rId6"/>
    <sheet name="BDI 1" sheetId="15" r:id="rId7"/>
    <sheet name="BDI 2" sheetId="17" r:id="rId8"/>
    <sheet name="ENCARGOS SOCIAIS" sheetId="6" r:id="rId9"/>
  </sheets>
  <externalReferences>
    <externalReference r:id="rId10"/>
    <externalReference r:id="rId11"/>
    <externalReference r:id="rId12"/>
    <externalReference r:id="rId13"/>
    <externalReference r:id="rId14"/>
    <externalReference r:id="rId15"/>
  </externalReferences>
  <definedNames>
    <definedName name="__xlnm.Print_Titles_2">#REF!</definedName>
    <definedName name="_xlnm._FilterDatabase" localSheetId="3" hidden="1">CPU!$A$1:$J$1765</definedName>
    <definedName name="_xlnm._FilterDatabase" localSheetId="1" hidden="1">MEMORIA!$I$1:$I$1699</definedName>
    <definedName name="_xlnm._FilterDatabase" localSheetId="2" hidden="1">ORÇAMENTO!$E$1:$E$280</definedName>
    <definedName name="_MDO1">[1]INSUMOS!$C$8</definedName>
    <definedName name="_MDO2">[2]INSUMOS!$C$6</definedName>
    <definedName name="_R">#REF!</definedName>
    <definedName name="_rua1">#REF!</definedName>
    <definedName name="AA">[3]CUBACAO!#REF!</definedName>
    <definedName name="AAA">[3]CUBACAO!#REF!</definedName>
    <definedName name="Ac">#REF!</definedName>
    <definedName name="_xlnm.Print_Area" localSheetId="4">ABC!$A$1:$K$238</definedName>
    <definedName name="_xlnm.Print_Area" localSheetId="6">'BDI 1'!$A$1:$N$46</definedName>
    <definedName name="_xlnm.Print_Area" localSheetId="7">'BDI 2'!$A$1:$N$48</definedName>
    <definedName name="_xlnm.Print_Area" localSheetId="3">CPU!$A$1:$J$1765</definedName>
    <definedName name="_xlnm.Print_Area" localSheetId="5">CRONOGRAMA!$A$1:$M$22</definedName>
    <definedName name="_xlnm.Print_Area" localSheetId="8">'ENCARGOS SOCIAIS'!$A$1:$F$43</definedName>
    <definedName name="_xlnm.Print_Area" localSheetId="1">MEMORIA!$A$1:$I$1699</definedName>
    <definedName name="_xlnm.Print_Area" localSheetId="2">ORÇAMENTO!$A$1:$J$280</definedName>
    <definedName name="_xlnm.Print_Area" localSheetId="0">RESUMO!$A$1:$E$12</definedName>
    <definedName name="BB">[3]CUBACAO!#REF!</definedName>
    <definedName name="BBB">[3]CUBACAO!#REF!</definedName>
    <definedName name="BDI">#REF!</definedName>
    <definedName name="BDIc">#REF!</definedName>
    <definedName name="BDIf">#REF!</definedName>
    <definedName name="CC">[3]CUBACAO!#REF!</definedName>
    <definedName name="CCC">[3]CUBACAO!#REF!</definedName>
    <definedName name="DD">[3]CUBACAO!#REF!</definedName>
    <definedName name="DDD">[3]CUBACAO!#REF!</definedName>
    <definedName name="Df">#REF!</definedName>
    <definedName name="E">#REF!</definedName>
    <definedName name="EE">[3]CUBACAO!#REF!</definedName>
    <definedName name="EEE">[3]CUBACAO!#REF!</definedName>
    <definedName name="Excel_BuiltIn_Print_Titles_2_1">#REF!</definedName>
    <definedName name="Excel_BuiltIn_Print_Titles_8">'[4]Orçamento Cisterna'!#REF!</definedName>
    <definedName name="Fd">#REF!</definedName>
    <definedName name="FF">[3]CUBACAO!#REF!</definedName>
    <definedName name="FFF">[3]CUBACAO!#REF!</definedName>
    <definedName name="GG">[3]CUBACAO!#REF!</definedName>
    <definedName name="GGG">[3]CUBACAO!#REF!</definedName>
    <definedName name="HH">[3]CUBACAO!#REF!</definedName>
    <definedName name="HHH">[3]CUBACAO!#REF!</definedName>
    <definedName name="II">[3]CUBACAO!#REF!</definedName>
    <definedName name="III">[3]CUBACAO!#REF!</definedName>
    <definedName name="Im">#REF!</definedName>
    <definedName name="Io">#REF!</definedName>
    <definedName name="ISS">#REF!</definedName>
    <definedName name="IT">#REF!</definedName>
    <definedName name="item1.1">'[5]COMPOSIÇÃO CUSTO'!#REF!</definedName>
    <definedName name="item1.2">'[5]COMPOSIÇÃO CUSTO'!#REF!</definedName>
    <definedName name="item1.3">'[5]COMPOSIÇÃO CUSTO'!#REF!</definedName>
    <definedName name="item1.4">'[5]COMPOSIÇÃO CUSTO'!#REF!</definedName>
    <definedName name="item1.5">'[5]COMPOSIÇÃO CUSTO'!#REF!</definedName>
    <definedName name="item1.6">'[5]COMPOSIÇÃO CUSTO'!#REF!</definedName>
    <definedName name="item10.1">'[5]COMPOSIÇÃO CUSTO'!#REF!</definedName>
    <definedName name="item10.10">'[5]COMPOSIÇÃO CUSTO'!#REF!</definedName>
    <definedName name="item10.11">'[5]COMPOSIÇÃO CUSTO'!#REF!</definedName>
    <definedName name="item10.12">'[5]COMPOSIÇÃO CUSTO'!#REF!</definedName>
    <definedName name="item10.13">'[5]COMPOSIÇÃO CUSTO'!#REF!</definedName>
    <definedName name="item10.14">'[5]COMPOSIÇÃO CUSTO'!#REF!</definedName>
    <definedName name="item10.15">'[5]COMPOSIÇÃO CUSTO'!#REF!</definedName>
    <definedName name="item10.16">'[5]COMPOSIÇÃO CUSTO'!#REF!</definedName>
    <definedName name="item10.17">'[5]COMPOSIÇÃO CUSTO'!#REF!</definedName>
    <definedName name="item10.18">'[5]COMPOSIÇÃO CUSTO'!#REF!</definedName>
    <definedName name="item10.19">'[5]COMPOSIÇÃO CUSTO'!#REF!</definedName>
    <definedName name="item10.2">'[5]COMPOSIÇÃO CUSTO'!#REF!</definedName>
    <definedName name="item10.3">'[5]COMPOSIÇÃO CUSTO'!#REF!</definedName>
    <definedName name="item10.4">'[5]COMPOSIÇÃO CUSTO'!#REF!</definedName>
    <definedName name="item10.5">'[5]COMPOSIÇÃO CUSTO'!#REF!</definedName>
    <definedName name="item10.6">'[5]COMPOSIÇÃO CUSTO'!#REF!</definedName>
    <definedName name="item10.7">'[5]COMPOSIÇÃO CUSTO'!#REF!</definedName>
    <definedName name="item10.8">'[5]COMPOSIÇÃO CUSTO'!#REF!</definedName>
    <definedName name="item10.9">'[5]COMPOSIÇÃO CUSTO'!#REF!</definedName>
    <definedName name="item11.1">'[5]COMPOSIÇÃO CUSTO'!#REF!</definedName>
    <definedName name="item11.10">'[5]COMPOSIÇÃO CUSTO'!#REF!</definedName>
    <definedName name="item11.11">'[5]COMPOSIÇÃO CUSTO'!#REF!</definedName>
    <definedName name="item11.12">'[5]COMPOSIÇÃO CUSTO'!#REF!</definedName>
    <definedName name="item11.13">'[5]COMPOSIÇÃO CUSTO'!#REF!</definedName>
    <definedName name="item11.14">'[5]COMPOSIÇÃO CUSTO'!#REF!</definedName>
    <definedName name="item11.15">'[5]COMPOSIÇÃO CUSTO'!#REF!</definedName>
    <definedName name="item11.16">'[5]COMPOSIÇÃO CUSTO'!#REF!</definedName>
    <definedName name="item11.17">'[5]COMPOSIÇÃO CUSTO'!#REF!</definedName>
    <definedName name="item11.18">'[5]COMPOSIÇÃO CUSTO'!#REF!</definedName>
    <definedName name="item11.19">'[5]COMPOSIÇÃO CUSTO'!#REF!</definedName>
    <definedName name="item11.2">'[5]COMPOSIÇÃO CUSTO'!#REF!</definedName>
    <definedName name="item11.20">'[5]COMPOSIÇÃO CUSTO'!#REF!</definedName>
    <definedName name="item11.21">'[5]COMPOSIÇÃO CUSTO'!#REF!</definedName>
    <definedName name="item11.22">'[5]COMPOSIÇÃO CUSTO'!#REF!</definedName>
    <definedName name="item11.23">'[5]COMPOSIÇÃO CUSTO'!#REF!</definedName>
    <definedName name="item11.24">'[5]COMPOSIÇÃO CUSTO'!#REF!</definedName>
    <definedName name="item11.25">'[5]COMPOSIÇÃO CUSTO'!#REF!</definedName>
    <definedName name="item11.26">'[5]COMPOSIÇÃO CUSTO'!#REF!</definedName>
    <definedName name="item11.27">'[5]COMPOSIÇÃO CUSTO'!#REF!</definedName>
    <definedName name="item11.28">'[5]COMPOSIÇÃO CUSTO'!#REF!</definedName>
    <definedName name="item11.3">'[5]COMPOSIÇÃO CUSTO'!#REF!</definedName>
    <definedName name="item11.4">'[5]COMPOSIÇÃO CUSTO'!#REF!</definedName>
    <definedName name="item11.5">'[5]COMPOSIÇÃO CUSTO'!#REF!</definedName>
    <definedName name="item11.6">'[5]COMPOSIÇÃO CUSTO'!#REF!</definedName>
    <definedName name="item11.7">'[5]COMPOSIÇÃO CUSTO'!#REF!</definedName>
    <definedName name="item11.8">'[5]COMPOSIÇÃO CUSTO'!#REF!</definedName>
    <definedName name="item11.9">'[5]COMPOSIÇÃO CUSTO'!#REF!</definedName>
    <definedName name="item12.1">'[5]COMPOSIÇÃO CUSTO'!#REF!</definedName>
    <definedName name="item12.10">'[5]COMPOSIÇÃO CUSTO'!#REF!</definedName>
    <definedName name="item12.11">'[5]COMPOSIÇÃO CUSTO'!#REF!</definedName>
    <definedName name="item12.12">'[5]COMPOSIÇÃO CUSTO'!#REF!</definedName>
    <definedName name="item12.13">'[5]COMPOSIÇÃO CUSTO'!#REF!</definedName>
    <definedName name="item12.14">'[5]COMPOSIÇÃO CUSTO'!#REF!</definedName>
    <definedName name="item12.15">'[5]COMPOSIÇÃO CUSTO'!#REF!</definedName>
    <definedName name="item12.16">'[5]COMPOSIÇÃO CUSTO'!#REF!</definedName>
    <definedName name="item12.17">'[5]COMPOSIÇÃO CUSTO'!#REF!</definedName>
    <definedName name="item12.18">'[5]COMPOSIÇÃO CUSTO'!#REF!</definedName>
    <definedName name="item12.19">'[5]COMPOSIÇÃO CUSTO'!#REF!</definedName>
    <definedName name="item12.2">'[5]COMPOSIÇÃO CUSTO'!#REF!</definedName>
    <definedName name="item12.20">'[5]COMPOSIÇÃO CUSTO'!#REF!</definedName>
    <definedName name="item12.21">'[5]COMPOSIÇÃO CUSTO'!#REF!</definedName>
    <definedName name="item12.22">'[5]COMPOSIÇÃO CUSTO'!#REF!</definedName>
    <definedName name="item12.23">'[5]COMPOSIÇÃO CUSTO'!#REF!</definedName>
    <definedName name="item12.24">'[5]COMPOSIÇÃO CUSTO'!#REF!</definedName>
    <definedName name="item12.25">'[5]COMPOSIÇÃO CUSTO'!#REF!</definedName>
    <definedName name="item12.26">'[5]COMPOSIÇÃO CUSTO'!#REF!</definedName>
    <definedName name="item12.27">'[5]COMPOSIÇÃO CUSTO'!#REF!</definedName>
    <definedName name="item12.3">'[5]COMPOSIÇÃO CUSTO'!#REF!</definedName>
    <definedName name="item12.4">'[5]COMPOSIÇÃO CUSTO'!#REF!</definedName>
    <definedName name="item12.5">'[5]COMPOSIÇÃO CUSTO'!#REF!</definedName>
    <definedName name="item12.6">'[5]COMPOSIÇÃO CUSTO'!#REF!</definedName>
    <definedName name="item12.7">'[5]COMPOSIÇÃO CUSTO'!#REF!</definedName>
    <definedName name="item12.8">'[5]COMPOSIÇÃO CUSTO'!#REF!</definedName>
    <definedName name="item12.9">'[5]COMPOSIÇÃO CUSTO'!#REF!</definedName>
    <definedName name="item13.1">'[5]COMPOSIÇÃO CUSTO'!#REF!</definedName>
    <definedName name="item13.10">'[5]COMPOSIÇÃO CUSTO'!#REF!</definedName>
    <definedName name="item13.11">'[5]COMPOSIÇÃO CUSTO'!#REF!</definedName>
    <definedName name="item13.12">'[5]COMPOSIÇÃO CUSTO'!#REF!</definedName>
    <definedName name="item13.13">'[5]COMPOSIÇÃO CUSTO'!#REF!</definedName>
    <definedName name="item13.2">'[5]COMPOSIÇÃO CUSTO'!#REF!</definedName>
    <definedName name="item13.3">'[5]COMPOSIÇÃO CUSTO'!#REF!</definedName>
    <definedName name="item13.4">'[5]COMPOSIÇÃO CUSTO'!#REF!</definedName>
    <definedName name="item13.5">'[5]COMPOSIÇÃO CUSTO'!#REF!</definedName>
    <definedName name="item13.6">'[5]COMPOSIÇÃO CUSTO'!#REF!</definedName>
    <definedName name="item13.7">'[5]COMPOSIÇÃO CUSTO'!#REF!</definedName>
    <definedName name="item13.8">'[5]COMPOSIÇÃO CUSTO'!#REF!</definedName>
    <definedName name="item13.9">'[5]COMPOSIÇÃO CUSTO'!#REF!</definedName>
    <definedName name="item14.1">'[5]COMPOSIÇÃO CUSTO'!#REF!</definedName>
    <definedName name="item14.2">'[5]COMPOSIÇÃO CUSTO'!#REF!</definedName>
    <definedName name="item14.3">'[5]COMPOSIÇÃO CUSTO'!#REF!</definedName>
    <definedName name="item14.4">'[5]COMPOSIÇÃO CUSTO'!#REF!</definedName>
    <definedName name="item14.5">'[5]COMPOSIÇÃO CUSTO'!#REF!</definedName>
    <definedName name="item14.6">'[5]COMPOSIÇÃO CUSTO'!#REF!</definedName>
    <definedName name="item15.1">'[5]COMPOSIÇÃO CUSTO'!#REF!</definedName>
    <definedName name="item15.10">'[5]COMPOSIÇÃO CUSTO'!#REF!</definedName>
    <definedName name="item15.11">'[5]COMPOSIÇÃO CUSTO'!#REF!</definedName>
    <definedName name="item15.12">'[5]COMPOSIÇÃO CUSTO'!#REF!</definedName>
    <definedName name="item15.13">'[5]COMPOSIÇÃO CUSTO'!#REF!</definedName>
    <definedName name="item15.2">'[5]COMPOSIÇÃO CUSTO'!#REF!</definedName>
    <definedName name="item15.3">'[5]COMPOSIÇÃO CUSTO'!#REF!</definedName>
    <definedName name="item15.4">'[5]COMPOSIÇÃO CUSTO'!#REF!</definedName>
    <definedName name="item15.5">'[5]COMPOSIÇÃO CUSTO'!#REF!</definedName>
    <definedName name="item15.6">'[5]COMPOSIÇÃO CUSTO'!#REF!</definedName>
    <definedName name="item15.7">'[5]COMPOSIÇÃO CUSTO'!#REF!</definedName>
    <definedName name="item15.8">'[5]COMPOSIÇÃO CUSTO'!#REF!</definedName>
    <definedName name="item15.9">'[5]COMPOSIÇÃO CUSTO'!#REF!</definedName>
    <definedName name="item2.1">'[5]COMPOSIÇÃO CUSTO'!#REF!</definedName>
    <definedName name="item2.10">'[5]COMPOSIÇÃO CUSTO'!#REF!</definedName>
    <definedName name="item2.11">'[5]COMPOSIÇÃO CUSTO'!#REF!</definedName>
    <definedName name="item2.12">'[5]COMPOSIÇÃO CUSTO'!#REF!</definedName>
    <definedName name="item2.13">'[5]COMPOSIÇÃO CUSTO'!#REF!</definedName>
    <definedName name="item2.14">'[5]COMPOSIÇÃO CUSTO'!#REF!</definedName>
    <definedName name="item2.15">'[5]COMPOSIÇÃO CUSTO'!#REF!</definedName>
    <definedName name="item2.16">'[5]COMPOSIÇÃO CUSTO'!#REF!</definedName>
    <definedName name="item2.17">'[5]COMPOSIÇÃO CUSTO'!#REF!</definedName>
    <definedName name="item2.18">'[5]COMPOSIÇÃO CUSTO'!#REF!</definedName>
    <definedName name="item2.19">'[5]COMPOSIÇÃO CUSTO'!#REF!</definedName>
    <definedName name="item2.2">'[5]COMPOSIÇÃO CUSTO'!#REF!</definedName>
    <definedName name="item2.20">'[5]COMPOSIÇÃO CUSTO'!#REF!</definedName>
    <definedName name="item2.21">'[5]COMPOSIÇÃO CUSTO'!#REF!</definedName>
    <definedName name="item2.22">'[5]COMPOSIÇÃO CUSTO'!#REF!</definedName>
    <definedName name="item2.23">'[5]COMPOSIÇÃO CUSTO'!#REF!</definedName>
    <definedName name="item2.24">'[5]COMPOSIÇÃO CUSTO'!#REF!</definedName>
    <definedName name="item2.25">'[5]COMPOSIÇÃO CUSTO'!#REF!</definedName>
    <definedName name="item2.26">'[5]COMPOSIÇÃO CUSTO'!#REF!</definedName>
    <definedName name="item2.27">'[5]COMPOSIÇÃO CUSTO'!#REF!</definedName>
    <definedName name="item2.3">'[5]COMPOSIÇÃO CUSTO'!#REF!</definedName>
    <definedName name="item2.4">'[5]COMPOSIÇÃO CUSTO'!#REF!</definedName>
    <definedName name="item2.5">'[5]COMPOSIÇÃO CUSTO'!#REF!</definedName>
    <definedName name="item2.6">'[5]COMPOSIÇÃO CUSTO'!#REF!</definedName>
    <definedName name="item2.7">'[5]COMPOSIÇÃO CUSTO'!#REF!</definedName>
    <definedName name="item2.8">'[5]COMPOSIÇÃO CUSTO'!#REF!</definedName>
    <definedName name="item2.9">'[5]COMPOSIÇÃO CUSTO'!#REF!</definedName>
    <definedName name="item3.1">'[5]COMPOSIÇÃO CUSTO'!#REF!</definedName>
    <definedName name="item3.2">'[5]COMPOSIÇÃO CUSTO'!#REF!</definedName>
    <definedName name="item3.3">'[5]COMPOSIÇÃO CUSTO'!#REF!</definedName>
    <definedName name="item4.1">'[5]COMPOSIÇÃO CUSTO'!#REF!</definedName>
    <definedName name="item4.2">'[5]COMPOSIÇÃO CUSTO'!#REF!</definedName>
    <definedName name="item4.3">'[5]COMPOSIÇÃO CUSTO'!#REF!</definedName>
    <definedName name="item4.4">'[5]COMPOSIÇÃO CUSTO'!#REF!</definedName>
    <definedName name="item4.5">'[5]COMPOSIÇÃO CUSTO'!#REF!</definedName>
    <definedName name="item4.6">'[5]COMPOSIÇÃO CUSTO'!#REF!</definedName>
    <definedName name="item4.7">'[5]COMPOSIÇÃO CUSTO'!#REF!</definedName>
    <definedName name="item5.1">'[5]COMPOSIÇÃO CUSTO'!#REF!</definedName>
    <definedName name="item5.2">'[5]COMPOSIÇÃO CUSTO'!#REF!</definedName>
    <definedName name="item5.3">'[5]COMPOSIÇÃO CUSTO'!#REF!</definedName>
    <definedName name="item5.4">'[5]COMPOSIÇÃO CUSTO'!#REF!</definedName>
    <definedName name="item5.5">'[5]COMPOSIÇÃO CUSTO'!#REF!</definedName>
    <definedName name="item5.6">'[5]COMPOSIÇÃO CUSTO'!#REF!</definedName>
    <definedName name="item5.7">'[5]COMPOSIÇÃO CUSTO'!#REF!</definedName>
    <definedName name="item6.1">'[5]COMPOSIÇÃO CUSTO'!#REF!</definedName>
    <definedName name="item6.2">'[5]COMPOSIÇÃO CUSTO'!#REF!</definedName>
    <definedName name="item6.3">'[5]COMPOSIÇÃO CUSTO'!#REF!</definedName>
    <definedName name="item6.4">'[5]COMPOSIÇÃO CUSTO'!#REF!</definedName>
    <definedName name="item6.5">'[5]COMPOSIÇÃO CUSTO'!#REF!</definedName>
    <definedName name="item7.1">'[5]COMPOSIÇÃO CUSTO'!#REF!</definedName>
    <definedName name="item7.10">'[5]COMPOSIÇÃO CUSTO'!#REF!</definedName>
    <definedName name="item7.11">'[5]COMPOSIÇÃO CUSTO'!#REF!</definedName>
    <definedName name="item7.12">'[5]COMPOSIÇÃO CUSTO'!#REF!</definedName>
    <definedName name="item7.13">'[5]COMPOSIÇÃO CUSTO'!#REF!</definedName>
    <definedName name="item7.14">'[5]COMPOSIÇÃO CUSTO'!#REF!</definedName>
    <definedName name="item7.15">'[5]COMPOSIÇÃO CUSTO'!#REF!</definedName>
    <definedName name="item7.16">'[5]COMPOSIÇÃO CUSTO'!#REF!</definedName>
    <definedName name="item7.17">'[5]COMPOSIÇÃO CUSTO'!#REF!</definedName>
    <definedName name="item7.18">'[5]COMPOSIÇÃO CUSTO'!#REF!</definedName>
    <definedName name="item7.19">'[5]COMPOSIÇÃO CUSTO'!#REF!</definedName>
    <definedName name="item7.2">'[5]COMPOSIÇÃO CUSTO'!#REF!</definedName>
    <definedName name="item7.3">'[5]COMPOSIÇÃO CUSTO'!#REF!</definedName>
    <definedName name="item7.4">'[5]COMPOSIÇÃO CUSTO'!#REF!</definedName>
    <definedName name="item7.5">'[5]COMPOSIÇÃO CUSTO'!#REF!</definedName>
    <definedName name="item7.6">'[5]COMPOSIÇÃO CUSTO'!#REF!</definedName>
    <definedName name="item7.7">'[5]COMPOSIÇÃO CUSTO'!#REF!</definedName>
    <definedName name="item7.8">'[5]COMPOSIÇÃO CUSTO'!#REF!</definedName>
    <definedName name="item7.9">'[5]COMPOSIÇÃO CUSTO'!#REF!</definedName>
    <definedName name="item8.1">'[5]COMPOSIÇÃO CUSTO'!#REF!</definedName>
    <definedName name="item8.2">'[5]COMPOSIÇÃO CUSTO'!#REF!</definedName>
    <definedName name="item8.3">'[5]COMPOSIÇÃO CUSTO'!#REF!</definedName>
    <definedName name="item8.4">'[5]COMPOSIÇÃO CUSTO'!#REF!</definedName>
    <definedName name="item8.5">'[5]COMPOSIÇÃO CUSTO'!#REF!</definedName>
    <definedName name="item8.6">'[5]COMPOSIÇÃO CUSTO'!#REF!</definedName>
    <definedName name="item9.1">'[5]COMPOSIÇÃO CUSTO'!#REF!</definedName>
    <definedName name="item9.2">'[5]COMPOSIÇÃO CUSTO'!#REF!</definedName>
    <definedName name="item9.3">'[5]COMPOSIÇÃO CUSTO'!#REF!</definedName>
    <definedName name="item9.4">'[5]COMPOSIÇÃO CUSTO'!#REF!</definedName>
    <definedName name="item9.5">'[5]COMPOSIÇÃO CUSTO'!#REF!</definedName>
    <definedName name="item9.6">'[5]COMPOSIÇÃO CUSTO'!#REF!</definedName>
    <definedName name="item9.7">'[5]COMPOSIÇÃO CUSTO'!#REF!</definedName>
    <definedName name="item9.8">'[5]COMPOSIÇÃO CUSTO'!#REF!</definedName>
    <definedName name="item9.9">'[5]COMPOSIÇÃO CUSTO'!#REF!</definedName>
    <definedName name="itm10.2">'[5]COMPOSIÇÃO CUSTO'!#REF!</definedName>
    <definedName name="Jd">#REF!</definedName>
    <definedName name="JJ">[3]CUBACAO!#REF!</definedName>
    <definedName name="JJJ">[3]CUBACAO!#REF!</definedName>
    <definedName name="Jm">#REF!</definedName>
    <definedName name="JR_PAGE_ANCHOR_0_1">#REF!</definedName>
    <definedName name="JR_PAGE_ANCHOR_1_1" localSheetId="5">CRONOGRAMA!#REF!</definedName>
    <definedName name="JR_PAGE_ANCHOR_1_1" localSheetId="0">RESUMO!#REF!</definedName>
    <definedName name="JR_PAGE_ANCHOR_1_1">MEMORIA!#REF!</definedName>
    <definedName name="JR_PAGE_ANCHOR_2_1">#REF!</definedName>
    <definedName name="JR_PAGE_ANCHOR_3_1">#REF!</definedName>
    <definedName name="JR_PAGE_ANCHOR_4_1">#REF!</definedName>
    <definedName name="JR_PAGE_ANCHOR_5_1">'ENCARGOS SOCIAIS'!#REF!</definedName>
    <definedName name="KKK">[3]CUBACAO!#REF!</definedName>
    <definedName name="LEO">#REF!</definedName>
    <definedName name="LL">[3]CUBACAO!#REF!</definedName>
    <definedName name="LLL">[3]CUBACAO!#REF!</definedName>
    <definedName name="Lucro">#REF!</definedName>
    <definedName name="m">#REF!</definedName>
    <definedName name="MM">[3]CUBACAO!#REF!</definedName>
    <definedName name="MMM">[3]CUBACAO!#REF!</definedName>
    <definedName name="n">#REF!</definedName>
    <definedName name="NN">[3]CUBACAO!#REF!</definedName>
    <definedName name="NNN">[3]CUBACAO!#REF!</definedName>
    <definedName name="OAO">#REF!</definedName>
    <definedName name="OO">[3]CUBACAO!#REF!</definedName>
    <definedName name="OOO">[3]CUBACAO!#REF!</definedName>
    <definedName name="Plan_ajustada">[6]Composição!#REF!</definedName>
    <definedName name="PP">[3]CUBACAO!#REF!</definedName>
    <definedName name="Print_Area" localSheetId="6">'BDI 1'!$A$6:$N$46</definedName>
    <definedName name="Print_Titles" localSheetId="5">CRONOGRAMA!$1:$7</definedName>
    <definedName name="Print_Titles" localSheetId="1">MEMORIA!$1:$7</definedName>
    <definedName name="Print_Titles" localSheetId="0">RESUMO!$1:$7</definedName>
    <definedName name="QQ">[3]CUBACAO!#REF!</definedName>
    <definedName name="RR">[3]CUBACAO!#REF!</definedName>
    <definedName name="SS">[3]CUBACAO!#REF!</definedName>
    <definedName name="T">#REF!</definedName>
    <definedName name="_xlnm.Print_Titles" localSheetId="4">ABC!$1:$7</definedName>
    <definedName name="_xlnm.Print_Titles" localSheetId="3">CPU!$1:$3</definedName>
    <definedName name="_xlnm.Print_Titles" localSheetId="5">CRONOGRAMA!$1:$7</definedName>
    <definedName name="_xlnm.Print_Titles" localSheetId="1">MEMORIA!$1:$7</definedName>
    <definedName name="_xlnm.Print_Titles" localSheetId="2">ORÇAMENTO!$1:$4</definedName>
    <definedName name="_xlnm.Print_Titles" localSheetId="0">RESUMO!$1:$7</definedName>
    <definedName name="TT">[3]CUBACAO!#REF!</definedName>
    <definedName name="UU">[3]CUBACAO!#REF!</definedName>
    <definedName name="VALOR_TOTAL" localSheetId="5">CRONOGRAMA!#REF!</definedName>
    <definedName name="VALOR_TOTAL" localSheetId="0">RESUMO!#REF!</definedName>
    <definedName name="VALOR_TOTAL">MEMORIA!#REF!</definedName>
    <definedName name="VV">[3]CUBACAO!#REF!</definedName>
    <definedName name="WW">[3]CUBACAO!#REF!</definedName>
    <definedName name="XX">[3]CUBACAO!#REF!</definedName>
    <definedName name="YY">[3]CUBACAO!#REF!</definedName>
    <definedName name="ZZ">[3]CUBACAO!#REF!</definedName>
  </definedNames>
  <calcPr calcId="191029"/>
</workbook>
</file>

<file path=xl/calcChain.xml><?xml version="1.0" encoding="utf-8"?>
<calcChain xmlns="http://schemas.openxmlformats.org/spreadsheetml/2006/main">
  <c r="F1562" i="2" l="1"/>
  <c r="F1567" i="2"/>
  <c r="F1572" i="2"/>
  <c r="F1378" i="2"/>
  <c r="I1381" i="2"/>
  <c r="F1373" i="2"/>
  <c r="F1368" i="2"/>
  <c r="F1338" i="2"/>
  <c r="F235" i="23" s="1"/>
  <c r="F1281" i="2"/>
  <c r="I1268" i="2"/>
  <c r="F1263" i="2" s="1"/>
  <c r="I1274" i="2"/>
  <c r="I1109" i="2"/>
  <c r="F1105" i="2" s="1"/>
  <c r="I1084" i="2"/>
  <c r="F1015" i="2"/>
  <c r="F1010" i="2"/>
  <c r="F1005" i="2"/>
  <c r="F999" i="2"/>
  <c r="F989" i="2"/>
  <c r="F984" i="2"/>
  <c r="F978" i="2"/>
  <c r="F967" i="2"/>
  <c r="F962" i="2"/>
  <c r="F957" i="2"/>
  <c r="F952" i="2"/>
  <c r="F882" i="2"/>
  <c r="F877" i="2"/>
  <c r="F872" i="2"/>
  <c r="F867" i="2"/>
  <c r="F862" i="2"/>
  <c r="F857" i="2"/>
  <c r="F852" i="2"/>
  <c r="F847" i="2"/>
  <c r="F842" i="2"/>
  <c r="F837" i="2"/>
  <c r="F831" i="2"/>
  <c r="F826" i="2"/>
  <c r="F821" i="2"/>
  <c r="F816" i="2"/>
  <c r="F809" i="2"/>
  <c r="F765" i="2"/>
  <c r="F760" i="2"/>
  <c r="F755" i="2"/>
  <c r="F745" i="2"/>
  <c r="F740" i="2"/>
  <c r="F735" i="2"/>
  <c r="F614" i="2"/>
  <c r="F609" i="2"/>
  <c r="F602" i="2"/>
  <c r="F597" i="2"/>
  <c r="F592" i="2"/>
  <c r="F587" i="2"/>
  <c r="F582" i="2"/>
  <c r="F576" i="2"/>
  <c r="F571" i="2"/>
  <c r="F566" i="2"/>
  <c r="F561" i="2"/>
  <c r="F225" i="23" s="1"/>
  <c r="F556" i="2"/>
  <c r="F551" i="2"/>
  <c r="F546" i="2"/>
  <c r="F541" i="2"/>
  <c r="F536" i="2"/>
  <c r="F505" i="2"/>
  <c r="F500" i="2"/>
  <c r="F236" i="23" s="1"/>
  <c r="F495" i="2"/>
  <c r="F229" i="23" s="1"/>
  <c r="F490" i="2"/>
  <c r="F485" i="2"/>
  <c r="F367" i="2"/>
  <c r="F173" i="2"/>
  <c r="F168" i="2"/>
  <c r="F41" i="2"/>
  <c r="F36" i="2"/>
  <c r="F31" i="2"/>
  <c r="F25" i="2"/>
  <c r="F20" i="2"/>
  <c r="F15" i="2"/>
  <c r="F10" i="2"/>
  <c r="E236" i="23"/>
  <c r="D236" i="23"/>
  <c r="C236" i="23"/>
  <c r="B236" i="23"/>
  <c r="E235" i="23"/>
  <c r="D235" i="23"/>
  <c r="C235" i="23"/>
  <c r="B235" i="23"/>
  <c r="E234" i="23"/>
  <c r="D234" i="23"/>
  <c r="C234" i="23"/>
  <c r="B234" i="23"/>
  <c r="E233" i="23"/>
  <c r="D233" i="23"/>
  <c r="C233" i="23"/>
  <c r="B233" i="23"/>
  <c r="E232" i="23"/>
  <c r="D232" i="23"/>
  <c r="C232" i="23"/>
  <c r="B232" i="23"/>
  <c r="E231" i="23"/>
  <c r="D231" i="23"/>
  <c r="C231" i="23"/>
  <c r="B231" i="23"/>
  <c r="E230" i="23"/>
  <c r="D230" i="23"/>
  <c r="C230" i="23"/>
  <c r="B230" i="23"/>
  <c r="E229" i="23"/>
  <c r="D229" i="23"/>
  <c r="C229" i="23"/>
  <c r="B229" i="23"/>
  <c r="F228" i="23"/>
  <c r="E228" i="23"/>
  <c r="D228" i="23"/>
  <c r="C228" i="23"/>
  <c r="B228" i="23"/>
  <c r="E227" i="23"/>
  <c r="D227" i="23"/>
  <c r="C227" i="23"/>
  <c r="B227" i="23"/>
  <c r="F226" i="23"/>
  <c r="E226" i="23"/>
  <c r="D226" i="23"/>
  <c r="C226" i="23"/>
  <c r="B226" i="23"/>
  <c r="E225" i="23"/>
  <c r="D225" i="23"/>
  <c r="C225" i="23"/>
  <c r="B225" i="23"/>
  <c r="F224" i="23"/>
  <c r="E224" i="23"/>
  <c r="D224" i="23"/>
  <c r="C224" i="23"/>
  <c r="B224" i="23"/>
  <c r="F223" i="23"/>
  <c r="E223" i="23"/>
  <c r="D223" i="23"/>
  <c r="C223" i="23"/>
  <c r="B223" i="23"/>
  <c r="F222" i="23"/>
  <c r="E222" i="23"/>
  <c r="D222" i="23"/>
  <c r="C222" i="23"/>
  <c r="B222" i="23"/>
  <c r="F221" i="23"/>
  <c r="E221" i="23"/>
  <c r="D221" i="23"/>
  <c r="C221" i="23"/>
  <c r="B221" i="23"/>
  <c r="E220" i="23"/>
  <c r="D220" i="23"/>
  <c r="C220" i="23"/>
  <c r="B220" i="23"/>
  <c r="E219" i="23"/>
  <c r="D219" i="23"/>
  <c r="C219" i="23"/>
  <c r="B219" i="23"/>
  <c r="E218" i="23"/>
  <c r="D218" i="23"/>
  <c r="C218" i="23"/>
  <c r="B218" i="23"/>
  <c r="E217" i="23"/>
  <c r="D217" i="23"/>
  <c r="C217" i="23"/>
  <c r="B217" i="23"/>
  <c r="F216" i="23"/>
  <c r="E216" i="23"/>
  <c r="D216" i="23"/>
  <c r="C216" i="23"/>
  <c r="B216" i="23"/>
  <c r="F215" i="23"/>
  <c r="E215" i="23"/>
  <c r="D215" i="23"/>
  <c r="C215" i="23"/>
  <c r="B215" i="23"/>
  <c r="F214" i="23"/>
  <c r="E214" i="23"/>
  <c r="D214" i="23"/>
  <c r="C214" i="23"/>
  <c r="B214" i="23"/>
  <c r="F213" i="23"/>
  <c r="E213" i="23"/>
  <c r="D213" i="23"/>
  <c r="C213" i="23"/>
  <c r="B213" i="23"/>
  <c r="E212" i="23"/>
  <c r="D212" i="23"/>
  <c r="C212" i="23"/>
  <c r="B212" i="23"/>
  <c r="E211" i="23"/>
  <c r="D211" i="23"/>
  <c r="C211" i="23"/>
  <c r="B211" i="23"/>
  <c r="F210" i="23"/>
  <c r="E210" i="23"/>
  <c r="D210" i="23"/>
  <c r="C210" i="23"/>
  <c r="B210" i="23"/>
  <c r="F209" i="23"/>
  <c r="E209" i="23"/>
  <c r="D209" i="23"/>
  <c r="C209" i="23"/>
  <c r="B209" i="23"/>
  <c r="F208" i="23"/>
  <c r="E208" i="23"/>
  <c r="D208" i="23"/>
  <c r="C208" i="23"/>
  <c r="B208" i="23"/>
  <c r="E207" i="23"/>
  <c r="D207" i="23"/>
  <c r="C207" i="23"/>
  <c r="B207" i="23"/>
  <c r="E206" i="23"/>
  <c r="D206" i="23"/>
  <c r="C206" i="23"/>
  <c r="B206" i="23"/>
  <c r="F205" i="23"/>
  <c r="E205" i="23"/>
  <c r="D205" i="23"/>
  <c r="C205" i="23"/>
  <c r="B205" i="23"/>
  <c r="F204" i="23"/>
  <c r="E204" i="23"/>
  <c r="D204" i="23"/>
  <c r="C204" i="23"/>
  <c r="B204" i="23"/>
  <c r="F203" i="23"/>
  <c r="E203" i="23"/>
  <c r="D203" i="23"/>
  <c r="C203" i="23"/>
  <c r="B203" i="23"/>
  <c r="F202" i="23"/>
  <c r="E202" i="23"/>
  <c r="D202" i="23"/>
  <c r="C202" i="23"/>
  <c r="B202" i="23"/>
  <c r="F201" i="23"/>
  <c r="E201" i="23"/>
  <c r="D201" i="23"/>
  <c r="C201" i="23"/>
  <c r="B201" i="23"/>
  <c r="F200" i="23"/>
  <c r="E200" i="23"/>
  <c r="D200" i="23"/>
  <c r="C200" i="23"/>
  <c r="B200" i="23"/>
  <c r="F199" i="23"/>
  <c r="E199" i="23"/>
  <c r="D199" i="23"/>
  <c r="C199" i="23"/>
  <c r="B199" i="23"/>
  <c r="F198" i="23"/>
  <c r="E198" i="23"/>
  <c r="D198" i="23"/>
  <c r="C198" i="23"/>
  <c r="B198" i="23"/>
  <c r="F197" i="23"/>
  <c r="E197" i="23"/>
  <c r="D197" i="23"/>
  <c r="C197" i="23"/>
  <c r="B197" i="23"/>
  <c r="F196" i="23"/>
  <c r="E196" i="23"/>
  <c r="D196" i="23"/>
  <c r="C196" i="23"/>
  <c r="B196" i="23"/>
  <c r="F195" i="23"/>
  <c r="E195" i="23"/>
  <c r="D195" i="23"/>
  <c r="C195" i="23"/>
  <c r="B195" i="23"/>
  <c r="E194" i="23"/>
  <c r="D194" i="23"/>
  <c r="C194" i="23"/>
  <c r="B194" i="23"/>
  <c r="F193" i="23"/>
  <c r="E193" i="23"/>
  <c r="D193" i="23"/>
  <c r="C193" i="23"/>
  <c r="B193" i="23"/>
  <c r="F192" i="23"/>
  <c r="E192" i="23"/>
  <c r="D192" i="23"/>
  <c r="C192" i="23"/>
  <c r="B192" i="23"/>
  <c r="F191" i="23"/>
  <c r="E191" i="23"/>
  <c r="D191" i="23"/>
  <c r="C191" i="23"/>
  <c r="B191" i="23"/>
  <c r="F190" i="23"/>
  <c r="E190" i="23"/>
  <c r="D190" i="23"/>
  <c r="C190" i="23"/>
  <c r="B190" i="23"/>
  <c r="E189" i="23"/>
  <c r="D189" i="23"/>
  <c r="C189" i="23"/>
  <c r="B189" i="23"/>
  <c r="F188" i="23"/>
  <c r="E188" i="23"/>
  <c r="D188" i="23"/>
  <c r="C188" i="23"/>
  <c r="B188" i="23"/>
  <c r="F187" i="23"/>
  <c r="E187" i="23"/>
  <c r="D187" i="23"/>
  <c r="C187" i="23"/>
  <c r="B187" i="23"/>
  <c r="F186" i="23"/>
  <c r="E186" i="23"/>
  <c r="D186" i="23"/>
  <c r="C186" i="23"/>
  <c r="B186" i="23"/>
  <c r="E185" i="23"/>
  <c r="D185" i="23"/>
  <c r="C185" i="23"/>
  <c r="B185" i="23"/>
  <c r="E184" i="23"/>
  <c r="D184" i="23"/>
  <c r="C184" i="23"/>
  <c r="B184" i="23"/>
  <c r="F183" i="23"/>
  <c r="E183" i="23"/>
  <c r="D183" i="23"/>
  <c r="C183" i="23"/>
  <c r="B183" i="23"/>
  <c r="E182" i="23"/>
  <c r="D182" i="23"/>
  <c r="C182" i="23"/>
  <c r="B182" i="23"/>
  <c r="F181" i="23"/>
  <c r="E181" i="23"/>
  <c r="D181" i="23"/>
  <c r="C181" i="23"/>
  <c r="B181" i="23"/>
  <c r="F180" i="23"/>
  <c r="E180" i="23"/>
  <c r="D180" i="23"/>
  <c r="C180" i="23"/>
  <c r="B180" i="23"/>
  <c r="F179" i="23"/>
  <c r="E179" i="23"/>
  <c r="D179" i="23"/>
  <c r="C179" i="23"/>
  <c r="B179" i="23"/>
  <c r="F178" i="23"/>
  <c r="E178" i="23"/>
  <c r="D178" i="23"/>
  <c r="C178" i="23"/>
  <c r="B178" i="23"/>
  <c r="E177" i="23"/>
  <c r="D177" i="23"/>
  <c r="C177" i="23"/>
  <c r="B177" i="23"/>
  <c r="F176" i="23"/>
  <c r="E176" i="23"/>
  <c r="D176" i="23"/>
  <c r="C176" i="23"/>
  <c r="B176" i="23"/>
  <c r="F175" i="23"/>
  <c r="E175" i="23"/>
  <c r="D175" i="23"/>
  <c r="C175" i="23"/>
  <c r="B175" i="23"/>
  <c r="E174" i="23"/>
  <c r="D174" i="23"/>
  <c r="C174" i="23"/>
  <c r="B174" i="23"/>
  <c r="F173" i="23"/>
  <c r="E173" i="23"/>
  <c r="D173" i="23"/>
  <c r="C173" i="23"/>
  <c r="B173" i="23"/>
  <c r="F172" i="23"/>
  <c r="E172" i="23"/>
  <c r="D172" i="23"/>
  <c r="C172" i="23"/>
  <c r="B172" i="23"/>
  <c r="F171" i="23"/>
  <c r="E171" i="23"/>
  <c r="D171" i="23"/>
  <c r="C171" i="23"/>
  <c r="B171" i="23"/>
  <c r="F170" i="23"/>
  <c r="E170" i="23"/>
  <c r="D170" i="23"/>
  <c r="C170" i="23"/>
  <c r="B170" i="23"/>
  <c r="F169" i="23"/>
  <c r="E169" i="23"/>
  <c r="D169" i="23"/>
  <c r="C169" i="23"/>
  <c r="B169" i="23"/>
  <c r="F168" i="23"/>
  <c r="E168" i="23"/>
  <c r="D168" i="23"/>
  <c r="C168" i="23"/>
  <c r="B168" i="23"/>
  <c r="F167" i="23"/>
  <c r="E167" i="23"/>
  <c r="D167" i="23"/>
  <c r="C167" i="23"/>
  <c r="B167" i="23"/>
  <c r="F166" i="23"/>
  <c r="E166" i="23"/>
  <c r="D166" i="23"/>
  <c r="C166" i="23"/>
  <c r="B166" i="23"/>
  <c r="F165" i="23"/>
  <c r="E165" i="23"/>
  <c r="D165" i="23"/>
  <c r="C165" i="23"/>
  <c r="B165" i="23"/>
  <c r="E164" i="23"/>
  <c r="D164" i="23"/>
  <c r="C164" i="23"/>
  <c r="B164" i="23"/>
  <c r="E163" i="23"/>
  <c r="D163" i="23"/>
  <c r="C163" i="23"/>
  <c r="B163" i="23"/>
  <c r="F162" i="23"/>
  <c r="E162" i="23"/>
  <c r="D162" i="23"/>
  <c r="C162" i="23"/>
  <c r="B162" i="23"/>
  <c r="F161" i="23"/>
  <c r="E161" i="23"/>
  <c r="D161" i="23"/>
  <c r="C161" i="23"/>
  <c r="B161" i="23"/>
  <c r="F160" i="23"/>
  <c r="E160" i="23"/>
  <c r="D160" i="23"/>
  <c r="C160" i="23"/>
  <c r="B160" i="23"/>
  <c r="F159" i="23"/>
  <c r="E159" i="23"/>
  <c r="D159" i="23"/>
  <c r="C159" i="23"/>
  <c r="B159" i="23"/>
  <c r="F158" i="23"/>
  <c r="E158" i="23"/>
  <c r="D158" i="23"/>
  <c r="C158" i="23"/>
  <c r="B158" i="23"/>
  <c r="F157" i="23"/>
  <c r="E157" i="23"/>
  <c r="D157" i="23"/>
  <c r="C157" i="23"/>
  <c r="B157" i="23"/>
  <c r="F156" i="23"/>
  <c r="E156" i="23"/>
  <c r="D156" i="23"/>
  <c r="C156" i="23"/>
  <c r="B156" i="23"/>
  <c r="F155" i="23"/>
  <c r="E155" i="23"/>
  <c r="D155" i="23"/>
  <c r="C155" i="23"/>
  <c r="B155" i="23"/>
  <c r="F154" i="23"/>
  <c r="E154" i="23"/>
  <c r="D154" i="23"/>
  <c r="C154" i="23"/>
  <c r="B154" i="23"/>
  <c r="F153" i="23"/>
  <c r="E153" i="23"/>
  <c r="D153" i="23"/>
  <c r="C153" i="23"/>
  <c r="B153" i="23"/>
  <c r="F152" i="23"/>
  <c r="E152" i="23"/>
  <c r="D152" i="23"/>
  <c r="C152" i="23"/>
  <c r="B152" i="23"/>
  <c r="F151" i="23"/>
  <c r="E151" i="23"/>
  <c r="D151" i="23"/>
  <c r="C151" i="23"/>
  <c r="B151" i="23"/>
  <c r="E150" i="23"/>
  <c r="D150" i="23"/>
  <c r="C150" i="23"/>
  <c r="B150" i="23"/>
  <c r="E149" i="23"/>
  <c r="D149" i="23"/>
  <c r="C149" i="23"/>
  <c r="B149" i="23"/>
  <c r="F148" i="23"/>
  <c r="E148" i="23"/>
  <c r="D148" i="23"/>
  <c r="C148" i="23"/>
  <c r="B148" i="23"/>
  <c r="E147" i="23"/>
  <c r="D147" i="23"/>
  <c r="C147" i="23"/>
  <c r="B147" i="23"/>
  <c r="F146" i="23"/>
  <c r="E146" i="23"/>
  <c r="D146" i="23"/>
  <c r="C146" i="23"/>
  <c r="B146" i="23"/>
  <c r="F145" i="23"/>
  <c r="E145" i="23"/>
  <c r="D145" i="23"/>
  <c r="C145" i="23"/>
  <c r="B145" i="23"/>
  <c r="F144" i="23"/>
  <c r="E144" i="23"/>
  <c r="D144" i="23"/>
  <c r="C144" i="23"/>
  <c r="B144" i="23"/>
  <c r="F143" i="23"/>
  <c r="E143" i="23"/>
  <c r="D143" i="23"/>
  <c r="C143" i="23"/>
  <c r="B143" i="23"/>
  <c r="F142" i="23"/>
  <c r="E142" i="23"/>
  <c r="D142" i="23"/>
  <c r="C142" i="23"/>
  <c r="B142" i="23"/>
  <c r="F141" i="23"/>
  <c r="E141" i="23"/>
  <c r="D141" i="23"/>
  <c r="C141" i="23"/>
  <c r="B141" i="23"/>
  <c r="F140" i="23"/>
  <c r="E140" i="23"/>
  <c r="D140" i="23"/>
  <c r="C140" i="23"/>
  <c r="B140" i="23"/>
  <c r="F139" i="23"/>
  <c r="E139" i="23"/>
  <c r="D139" i="23"/>
  <c r="C139" i="23"/>
  <c r="B139" i="23"/>
  <c r="F138" i="23"/>
  <c r="E138" i="23"/>
  <c r="D138" i="23"/>
  <c r="C138" i="23"/>
  <c r="B138" i="23"/>
  <c r="E137" i="23"/>
  <c r="D137" i="23"/>
  <c r="C137" i="23"/>
  <c r="B137" i="23"/>
  <c r="E136" i="23"/>
  <c r="D136" i="23"/>
  <c r="C136" i="23"/>
  <c r="B136" i="23"/>
  <c r="F135" i="23"/>
  <c r="E135" i="23"/>
  <c r="D135" i="23"/>
  <c r="C135" i="23"/>
  <c r="B135" i="23"/>
  <c r="F134" i="23"/>
  <c r="E134" i="23"/>
  <c r="D134" i="23"/>
  <c r="C134" i="23"/>
  <c r="B134" i="23"/>
  <c r="F133" i="23"/>
  <c r="E133" i="23"/>
  <c r="D133" i="23"/>
  <c r="C133" i="23"/>
  <c r="B133" i="23"/>
  <c r="F132" i="23"/>
  <c r="E132" i="23"/>
  <c r="D132" i="23"/>
  <c r="C132" i="23"/>
  <c r="B132" i="23"/>
  <c r="F131" i="23"/>
  <c r="E131" i="23"/>
  <c r="D131" i="23"/>
  <c r="C131" i="23"/>
  <c r="B131" i="23"/>
  <c r="E130" i="23"/>
  <c r="D130" i="23"/>
  <c r="C130" i="23"/>
  <c r="B130" i="23"/>
  <c r="F129" i="23"/>
  <c r="E129" i="23"/>
  <c r="D129" i="23"/>
  <c r="C129" i="23"/>
  <c r="B129" i="23"/>
  <c r="F128" i="23"/>
  <c r="E128" i="23"/>
  <c r="D128" i="23"/>
  <c r="C128" i="23"/>
  <c r="B128" i="23"/>
  <c r="F127" i="23"/>
  <c r="E127" i="23"/>
  <c r="D127" i="23"/>
  <c r="C127" i="23"/>
  <c r="B127" i="23"/>
  <c r="F126" i="23"/>
  <c r="E126" i="23"/>
  <c r="D126" i="23"/>
  <c r="C126" i="23"/>
  <c r="B126" i="23"/>
  <c r="E125" i="23"/>
  <c r="D125" i="23"/>
  <c r="C125" i="23"/>
  <c r="B125" i="23"/>
  <c r="F124" i="23"/>
  <c r="E124" i="23"/>
  <c r="D124" i="23"/>
  <c r="C124" i="23"/>
  <c r="B124" i="23"/>
  <c r="E123" i="23"/>
  <c r="D123" i="23"/>
  <c r="C123" i="23"/>
  <c r="B123" i="23"/>
  <c r="F122" i="23"/>
  <c r="E122" i="23"/>
  <c r="D122" i="23"/>
  <c r="C122" i="23"/>
  <c r="B122" i="23"/>
  <c r="E121" i="23"/>
  <c r="D121" i="23"/>
  <c r="C121" i="23"/>
  <c r="B121" i="23"/>
  <c r="F120" i="23"/>
  <c r="E120" i="23"/>
  <c r="D120" i="23"/>
  <c r="C120" i="23"/>
  <c r="B120" i="23"/>
  <c r="F119" i="23"/>
  <c r="E119" i="23"/>
  <c r="D119" i="23"/>
  <c r="C119" i="23"/>
  <c r="B119" i="23"/>
  <c r="E118" i="23"/>
  <c r="D118" i="23"/>
  <c r="C118" i="23"/>
  <c r="B118" i="23"/>
  <c r="E117" i="23"/>
  <c r="D117" i="23"/>
  <c r="C117" i="23"/>
  <c r="B117" i="23"/>
  <c r="F116" i="23"/>
  <c r="E116" i="23"/>
  <c r="D116" i="23"/>
  <c r="C116" i="23"/>
  <c r="B116" i="23"/>
  <c r="F115" i="23"/>
  <c r="E115" i="23"/>
  <c r="D115" i="23"/>
  <c r="C115" i="23"/>
  <c r="B115" i="23"/>
  <c r="E114" i="23"/>
  <c r="D114" i="23"/>
  <c r="C114" i="23"/>
  <c r="B114" i="23"/>
  <c r="E113" i="23"/>
  <c r="D113" i="23"/>
  <c r="C113" i="23"/>
  <c r="B113" i="23"/>
  <c r="F112" i="23"/>
  <c r="E112" i="23"/>
  <c r="D112" i="23"/>
  <c r="C112" i="23"/>
  <c r="B112" i="23"/>
  <c r="F111" i="23"/>
  <c r="E111" i="23"/>
  <c r="D111" i="23"/>
  <c r="C111" i="23"/>
  <c r="B111" i="23"/>
  <c r="F110" i="23"/>
  <c r="E110" i="23"/>
  <c r="D110" i="23"/>
  <c r="C110" i="23"/>
  <c r="B110" i="23"/>
  <c r="E109" i="23"/>
  <c r="D109" i="23"/>
  <c r="C109" i="23"/>
  <c r="B109" i="23"/>
  <c r="E108" i="23"/>
  <c r="D108" i="23"/>
  <c r="C108" i="23"/>
  <c r="B108" i="23"/>
  <c r="F107" i="23"/>
  <c r="E107" i="23"/>
  <c r="D107" i="23"/>
  <c r="C107" i="23"/>
  <c r="B107" i="23"/>
  <c r="E106" i="23"/>
  <c r="D106" i="23"/>
  <c r="C106" i="23"/>
  <c r="B106" i="23"/>
  <c r="E105" i="23"/>
  <c r="D105" i="23"/>
  <c r="C105" i="23"/>
  <c r="B105" i="23"/>
  <c r="F104" i="23"/>
  <c r="E104" i="23"/>
  <c r="D104" i="23"/>
  <c r="C104" i="23"/>
  <c r="B104" i="23"/>
  <c r="F103" i="23"/>
  <c r="E103" i="23"/>
  <c r="D103" i="23"/>
  <c r="C103" i="23"/>
  <c r="B103" i="23"/>
  <c r="E102" i="23"/>
  <c r="D102" i="23"/>
  <c r="C102" i="23"/>
  <c r="B102" i="23"/>
  <c r="F101" i="23"/>
  <c r="E101" i="23"/>
  <c r="D101" i="23"/>
  <c r="C101" i="23"/>
  <c r="B101" i="23"/>
  <c r="F100" i="23"/>
  <c r="E100" i="23"/>
  <c r="D100" i="23"/>
  <c r="C100" i="23"/>
  <c r="B100" i="23"/>
  <c r="E99" i="23"/>
  <c r="D99" i="23"/>
  <c r="C99" i="23"/>
  <c r="B99" i="23"/>
  <c r="F98" i="23"/>
  <c r="E98" i="23"/>
  <c r="D98" i="23"/>
  <c r="C98" i="23"/>
  <c r="B98" i="23"/>
  <c r="E97" i="23"/>
  <c r="D97" i="23"/>
  <c r="C97" i="23"/>
  <c r="B97" i="23"/>
  <c r="E96" i="23"/>
  <c r="D96" i="23"/>
  <c r="C96" i="23"/>
  <c r="B96" i="23"/>
  <c r="F95" i="23"/>
  <c r="E95" i="23"/>
  <c r="D95" i="23"/>
  <c r="C95" i="23"/>
  <c r="B95" i="23"/>
  <c r="F94" i="23"/>
  <c r="E94" i="23"/>
  <c r="D94" i="23"/>
  <c r="C94" i="23"/>
  <c r="B94" i="23"/>
  <c r="E93" i="23"/>
  <c r="D93" i="23"/>
  <c r="C93" i="23"/>
  <c r="B93" i="23"/>
  <c r="F92" i="23"/>
  <c r="E92" i="23"/>
  <c r="D92" i="23"/>
  <c r="C92" i="23"/>
  <c r="B92" i="23"/>
  <c r="F91" i="23"/>
  <c r="E91" i="23"/>
  <c r="D91" i="23"/>
  <c r="C91" i="23"/>
  <c r="B91" i="23"/>
  <c r="F90" i="23"/>
  <c r="E90" i="23"/>
  <c r="D90" i="23"/>
  <c r="C90" i="23"/>
  <c r="B90" i="23"/>
  <c r="F89" i="23"/>
  <c r="E89" i="23"/>
  <c r="D89" i="23"/>
  <c r="C89" i="23"/>
  <c r="B89" i="23"/>
  <c r="F88" i="23"/>
  <c r="E88" i="23"/>
  <c r="D88" i="23"/>
  <c r="C88" i="23"/>
  <c r="B88" i="23"/>
  <c r="E87" i="23"/>
  <c r="D87" i="23"/>
  <c r="C87" i="23"/>
  <c r="B87" i="23"/>
  <c r="F86" i="23"/>
  <c r="E86" i="23"/>
  <c r="D86" i="23"/>
  <c r="C86" i="23"/>
  <c r="B86" i="23"/>
  <c r="E85" i="23"/>
  <c r="D85" i="23"/>
  <c r="C85" i="23"/>
  <c r="B85" i="23"/>
  <c r="F84" i="23"/>
  <c r="E84" i="23"/>
  <c r="D84" i="23"/>
  <c r="C84" i="23"/>
  <c r="B84" i="23"/>
  <c r="E83" i="23"/>
  <c r="D83" i="23"/>
  <c r="C83" i="23"/>
  <c r="B83" i="23"/>
  <c r="F82" i="23"/>
  <c r="E82" i="23"/>
  <c r="D82" i="23"/>
  <c r="C82" i="23"/>
  <c r="B82" i="23"/>
  <c r="F81" i="23"/>
  <c r="E81" i="23"/>
  <c r="D81" i="23"/>
  <c r="C81" i="23"/>
  <c r="B81" i="23"/>
  <c r="F80" i="23"/>
  <c r="E80" i="23"/>
  <c r="D80" i="23"/>
  <c r="C80" i="23"/>
  <c r="B80" i="23"/>
  <c r="F79" i="23"/>
  <c r="E79" i="23"/>
  <c r="D79" i="23"/>
  <c r="C79" i="23"/>
  <c r="B79" i="23"/>
  <c r="E78" i="23"/>
  <c r="D78" i="23"/>
  <c r="C78" i="23"/>
  <c r="B78" i="23"/>
  <c r="E77" i="23"/>
  <c r="D77" i="23"/>
  <c r="C77" i="23"/>
  <c r="B77" i="23"/>
  <c r="F76" i="23"/>
  <c r="E76" i="23"/>
  <c r="D76" i="23"/>
  <c r="C76" i="23"/>
  <c r="B76" i="23"/>
  <c r="F75" i="23"/>
  <c r="E75" i="23"/>
  <c r="D75" i="23"/>
  <c r="C75" i="23"/>
  <c r="B75" i="23"/>
  <c r="F74" i="23"/>
  <c r="E74" i="23"/>
  <c r="D74" i="23"/>
  <c r="C74" i="23"/>
  <c r="B74" i="23"/>
  <c r="E73" i="23"/>
  <c r="D73" i="23"/>
  <c r="C73" i="23"/>
  <c r="B73" i="23"/>
  <c r="F72" i="23"/>
  <c r="E72" i="23"/>
  <c r="D72" i="23"/>
  <c r="C72" i="23"/>
  <c r="B72" i="23"/>
  <c r="F71" i="23"/>
  <c r="E71" i="23"/>
  <c r="D71" i="23"/>
  <c r="C71" i="23"/>
  <c r="B71" i="23"/>
  <c r="F70" i="23"/>
  <c r="E70" i="23"/>
  <c r="D70" i="23"/>
  <c r="C70" i="23"/>
  <c r="B70" i="23"/>
  <c r="F69" i="23"/>
  <c r="E69" i="23"/>
  <c r="D69" i="23"/>
  <c r="C69" i="23"/>
  <c r="B69" i="23"/>
  <c r="F68" i="23"/>
  <c r="E68" i="23"/>
  <c r="D68" i="23"/>
  <c r="C68" i="23"/>
  <c r="B68" i="23"/>
  <c r="F67" i="23"/>
  <c r="E67" i="23"/>
  <c r="D67" i="23"/>
  <c r="C67" i="23"/>
  <c r="B67" i="23"/>
  <c r="F66" i="23"/>
  <c r="E66" i="23"/>
  <c r="D66" i="23"/>
  <c r="C66" i="23"/>
  <c r="B66" i="23"/>
  <c r="E65" i="23"/>
  <c r="D65" i="23"/>
  <c r="C65" i="23"/>
  <c r="B65" i="23"/>
  <c r="E64" i="23"/>
  <c r="D64" i="23"/>
  <c r="C64" i="23"/>
  <c r="B64" i="23"/>
  <c r="F63" i="23"/>
  <c r="E63" i="23"/>
  <c r="D63" i="23"/>
  <c r="C63" i="23"/>
  <c r="B63" i="23"/>
  <c r="E62" i="23"/>
  <c r="D62" i="23"/>
  <c r="C62" i="23"/>
  <c r="B62" i="23"/>
  <c r="F61" i="23"/>
  <c r="E61" i="23"/>
  <c r="D61" i="23"/>
  <c r="C61" i="23"/>
  <c r="B61" i="23"/>
  <c r="E60" i="23"/>
  <c r="D60" i="23"/>
  <c r="C60" i="23"/>
  <c r="B60" i="23"/>
  <c r="F59" i="23"/>
  <c r="E59" i="23"/>
  <c r="D59" i="23"/>
  <c r="C59" i="23"/>
  <c r="B59" i="23"/>
  <c r="F58" i="23"/>
  <c r="E58" i="23"/>
  <c r="D58" i="23"/>
  <c r="C58" i="23"/>
  <c r="B58" i="23"/>
  <c r="E57" i="23"/>
  <c r="D57" i="23"/>
  <c r="C57" i="23"/>
  <c r="B57" i="23"/>
  <c r="F56" i="23"/>
  <c r="E56" i="23"/>
  <c r="D56" i="23"/>
  <c r="C56" i="23"/>
  <c r="B56" i="23"/>
  <c r="F55" i="23"/>
  <c r="E55" i="23"/>
  <c r="D55" i="23"/>
  <c r="C55" i="23"/>
  <c r="B55" i="23"/>
  <c r="E54" i="23"/>
  <c r="D54" i="23"/>
  <c r="C54" i="23"/>
  <c r="B54" i="23"/>
  <c r="E53" i="23"/>
  <c r="D53" i="23"/>
  <c r="C53" i="23"/>
  <c r="B53" i="23"/>
  <c r="E52" i="23"/>
  <c r="D52" i="23"/>
  <c r="C52" i="23"/>
  <c r="B52" i="23"/>
  <c r="F51" i="23"/>
  <c r="E51" i="23"/>
  <c r="D51" i="23"/>
  <c r="C51" i="23"/>
  <c r="B51" i="23"/>
  <c r="F50" i="23"/>
  <c r="E50" i="23"/>
  <c r="D50" i="23"/>
  <c r="C50" i="23"/>
  <c r="B50" i="23"/>
  <c r="F49" i="23"/>
  <c r="E49" i="23"/>
  <c r="D49" i="23"/>
  <c r="C49" i="23"/>
  <c r="B49" i="23"/>
  <c r="F48" i="23"/>
  <c r="E48" i="23"/>
  <c r="D48" i="23"/>
  <c r="C48" i="23"/>
  <c r="B48" i="23"/>
  <c r="E47" i="23"/>
  <c r="D47" i="23"/>
  <c r="C47" i="23"/>
  <c r="B47" i="23"/>
  <c r="E46" i="23"/>
  <c r="D46" i="23"/>
  <c r="C46" i="23"/>
  <c r="B46" i="23"/>
  <c r="F45" i="23"/>
  <c r="E45" i="23"/>
  <c r="D45" i="23"/>
  <c r="C45" i="23"/>
  <c r="B45" i="23"/>
  <c r="F44" i="23"/>
  <c r="E44" i="23"/>
  <c r="D44" i="23"/>
  <c r="C44" i="23"/>
  <c r="B44" i="23"/>
  <c r="F43" i="23"/>
  <c r="E43" i="23"/>
  <c r="D43" i="23"/>
  <c r="C43" i="23"/>
  <c r="B43" i="23"/>
  <c r="F42" i="23"/>
  <c r="E42" i="23"/>
  <c r="D42" i="23"/>
  <c r="C42" i="23"/>
  <c r="B42" i="23"/>
  <c r="E41" i="23"/>
  <c r="D41" i="23"/>
  <c r="C41" i="23"/>
  <c r="B41" i="23"/>
  <c r="E40" i="23"/>
  <c r="D40" i="23"/>
  <c r="C40" i="23"/>
  <c r="B40" i="23"/>
  <c r="E39" i="23"/>
  <c r="D39" i="23"/>
  <c r="C39" i="23"/>
  <c r="B39" i="23"/>
  <c r="E38" i="23"/>
  <c r="D38" i="23"/>
  <c r="C38" i="23"/>
  <c r="B38" i="23"/>
  <c r="F37" i="23"/>
  <c r="E37" i="23"/>
  <c r="D37" i="23"/>
  <c r="C37" i="23"/>
  <c r="B37" i="23"/>
  <c r="E36" i="23"/>
  <c r="D36" i="23"/>
  <c r="C36" i="23"/>
  <c r="B36" i="23"/>
  <c r="F35" i="23"/>
  <c r="E35" i="23"/>
  <c r="D35" i="23"/>
  <c r="C35" i="23"/>
  <c r="B35" i="23"/>
  <c r="E34" i="23"/>
  <c r="D34" i="23"/>
  <c r="C34" i="23"/>
  <c r="B34" i="23"/>
  <c r="E33" i="23"/>
  <c r="D33" i="23"/>
  <c r="C33" i="23"/>
  <c r="B33" i="23"/>
  <c r="F32" i="23"/>
  <c r="E32" i="23"/>
  <c r="D32" i="23"/>
  <c r="C32" i="23"/>
  <c r="B32" i="23"/>
  <c r="E31" i="23"/>
  <c r="D31" i="23"/>
  <c r="C31" i="23"/>
  <c r="B31" i="23"/>
  <c r="E30" i="23"/>
  <c r="D30" i="23"/>
  <c r="C30" i="23"/>
  <c r="B30" i="23"/>
  <c r="E29" i="23"/>
  <c r="D29" i="23"/>
  <c r="C29" i="23"/>
  <c r="B29" i="23"/>
  <c r="E28" i="23"/>
  <c r="D28" i="23"/>
  <c r="C28" i="23"/>
  <c r="B28" i="23"/>
  <c r="F27" i="23"/>
  <c r="E27" i="23"/>
  <c r="D27" i="23"/>
  <c r="C27" i="23"/>
  <c r="B27" i="23"/>
  <c r="F26" i="23"/>
  <c r="E26" i="23"/>
  <c r="D26" i="23"/>
  <c r="C26" i="23"/>
  <c r="B26" i="23"/>
  <c r="F25" i="23"/>
  <c r="E25" i="23"/>
  <c r="D25" i="23"/>
  <c r="C25" i="23"/>
  <c r="B25" i="23"/>
  <c r="E24" i="23"/>
  <c r="D24" i="23"/>
  <c r="C24" i="23"/>
  <c r="B24" i="23"/>
  <c r="E23" i="23"/>
  <c r="D23" i="23"/>
  <c r="C23" i="23"/>
  <c r="B23" i="23"/>
  <c r="F22" i="23"/>
  <c r="E22" i="23"/>
  <c r="D22" i="23"/>
  <c r="C22" i="23"/>
  <c r="B22" i="23"/>
  <c r="F21" i="23"/>
  <c r="E21" i="23"/>
  <c r="D21" i="23"/>
  <c r="C21" i="23"/>
  <c r="B21" i="23"/>
  <c r="F20" i="23"/>
  <c r="E20" i="23"/>
  <c r="D20" i="23"/>
  <c r="C20" i="23"/>
  <c r="B20" i="23"/>
  <c r="F19" i="23"/>
  <c r="E19" i="23"/>
  <c r="D19" i="23"/>
  <c r="C19" i="23"/>
  <c r="B19" i="23"/>
  <c r="F18" i="23"/>
  <c r="E18" i="23"/>
  <c r="D18" i="23"/>
  <c r="C18" i="23"/>
  <c r="B18" i="23"/>
  <c r="F17" i="23"/>
  <c r="E17" i="23"/>
  <c r="D17" i="23"/>
  <c r="C17" i="23"/>
  <c r="B17" i="23"/>
  <c r="F16" i="23"/>
  <c r="E16" i="23"/>
  <c r="D16" i="23"/>
  <c r="C16" i="23"/>
  <c r="B16" i="23"/>
  <c r="E15" i="23"/>
  <c r="D15" i="23"/>
  <c r="C15" i="23"/>
  <c r="B15" i="23"/>
  <c r="E14" i="23"/>
  <c r="D14" i="23"/>
  <c r="C14" i="23"/>
  <c r="B14" i="23"/>
  <c r="E13" i="23"/>
  <c r="D13" i="23"/>
  <c r="C13" i="23"/>
  <c r="B13" i="23"/>
  <c r="F12" i="23"/>
  <c r="E12" i="23"/>
  <c r="D12" i="23"/>
  <c r="C12" i="23"/>
  <c r="B12" i="23"/>
  <c r="F11" i="23"/>
  <c r="E11" i="23"/>
  <c r="D11" i="23"/>
  <c r="C11" i="23"/>
  <c r="B11" i="23"/>
  <c r="F10" i="23"/>
  <c r="E10" i="23"/>
  <c r="D10" i="23"/>
  <c r="C10" i="23"/>
  <c r="B10" i="23"/>
  <c r="F9" i="23"/>
  <c r="E9" i="23"/>
  <c r="D9" i="23"/>
  <c r="C9" i="23"/>
  <c r="B9" i="23"/>
  <c r="F8" i="23"/>
  <c r="E8" i="23"/>
  <c r="D8" i="23"/>
  <c r="C8" i="23"/>
  <c r="B8" i="23"/>
  <c r="J1047" i="22"/>
  <c r="H1041" i="22"/>
  <c r="J1041" i="22" s="1"/>
  <c r="J1042" i="22" s="1"/>
  <c r="G1038" i="22"/>
  <c r="J1038" i="22" s="1"/>
  <c r="G1037" i="22"/>
  <c r="J1037" i="22" s="1"/>
  <c r="G1034" i="22"/>
  <c r="J1034" i="22" s="1"/>
  <c r="J1035" i="22" s="1"/>
  <c r="I1025" i="22"/>
  <c r="J1025" i="22" s="1"/>
  <c r="I1024" i="22"/>
  <c r="J1024" i="22" s="1"/>
  <c r="I1021" i="22"/>
  <c r="H1021" i="22"/>
  <c r="J1021" i="22" s="1"/>
  <c r="J1022" i="22" s="1"/>
  <c r="L1018" i="22"/>
  <c r="G1003" i="22"/>
  <c r="J1003" i="22" s="1"/>
  <c r="J1004" i="22" s="1"/>
  <c r="G1007" i="22"/>
  <c r="J1007" i="22" s="1"/>
  <c r="G1006" i="22"/>
  <c r="J1006" i="22" s="1"/>
  <c r="H1531" i="22"/>
  <c r="J1531" i="22" s="1"/>
  <c r="H1530" i="22"/>
  <c r="J1530" i="22" s="1"/>
  <c r="H1529" i="22"/>
  <c r="J1529" i="22" s="1"/>
  <c r="H1509" i="22"/>
  <c r="J1509" i="22" s="1"/>
  <c r="H1510" i="22"/>
  <c r="J1510" i="22" s="1"/>
  <c r="H1511" i="22"/>
  <c r="J1511" i="22" s="1"/>
  <c r="H1508" i="22"/>
  <c r="J1508" i="22" s="1"/>
  <c r="H1010" i="22"/>
  <c r="J1010" i="22" s="1"/>
  <c r="I984" i="22"/>
  <c r="J984" i="22" s="1"/>
  <c r="I983" i="22"/>
  <c r="I990" i="22"/>
  <c r="H990" i="22"/>
  <c r="J990" i="22" s="1"/>
  <c r="J991" i="22" s="1"/>
  <c r="I994" i="22"/>
  <c r="J994" i="22" s="1"/>
  <c r="I993" i="22"/>
  <c r="J993" i="22" s="1"/>
  <c r="H711" i="22"/>
  <c r="J711" i="22" s="1"/>
  <c r="H710" i="22"/>
  <c r="J710" i="22" s="1"/>
  <c r="H709" i="22"/>
  <c r="J709" i="22" s="1"/>
  <c r="H689" i="22"/>
  <c r="J689" i="22" s="1"/>
  <c r="H690" i="22"/>
  <c r="J690" i="22" s="1"/>
  <c r="H691" i="22"/>
  <c r="J691" i="22" s="1"/>
  <c r="H688" i="22"/>
  <c r="J688" i="22" s="1"/>
  <c r="I1756" i="22"/>
  <c r="J1756" i="22" s="1"/>
  <c r="I1755" i="22"/>
  <c r="J1755" i="22" s="1"/>
  <c r="I1754" i="22"/>
  <c r="J1754" i="22" s="1"/>
  <c r="I1753" i="22"/>
  <c r="J1753" i="22" s="1"/>
  <c r="I1752" i="22"/>
  <c r="J1752" i="22" s="1"/>
  <c r="I1751" i="22"/>
  <c r="J1751" i="22" s="1"/>
  <c r="I1750" i="22"/>
  <c r="J1750" i="22" s="1"/>
  <c r="I1749" i="22"/>
  <c r="J1749" i="22" s="1"/>
  <c r="I1748" i="22"/>
  <c r="J1748" i="22" s="1"/>
  <c r="I1747" i="22"/>
  <c r="J1747" i="22" s="1"/>
  <c r="I1746" i="22"/>
  <c r="J1746" i="22" s="1"/>
  <c r="I1745" i="22"/>
  <c r="J1745" i="22" s="1"/>
  <c r="I1744" i="22"/>
  <c r="J1744" i="22" s="1"/>
  <c r="I1740" i="22"/>
  <c r="J1740" i="22" s="1"/>
  <c r="I1736" i="22"/>
  <c r="J1736" i="22" s="1"/>
  <c r="I1735" i="22"/>
  <c r="J1735" i="22" s="1"/>
  <c r="I1734" i="22"/>
  <c r="J1734" i="22" s="1"/>
  <c r="I1733" i="22"/>
  <c r="J1733" i="22" s="1"/>
  <c r="I1732" i="22"/>
  <c r="J1732" i="22" s="1"/>
  <c r="I1731" i="22"/>
  <c r="J1731" i="22" s="1"/>
  <c r="I1730" i="22"/>
  <c r="J1730" i="22" s="1"/>
  <c r="I1729" i="22"/>
  <c r="J1729" i="22" s="1"/>
  <c r="I1725" i="22"/>
  <c r="J1725" i="22" s="1"/>
  <c r="I1724" i="22"/>
  <c r="J1724" i="22" s="1"/>
  <c r="I1723" i="22"/>
  <c r="J1723" i="22" s="1"/>
  <c r="I1722" i="22"/>
  <c r="J1722" i="22" s="1"/>
  <c r="I1716" i="22"/>
  <c r="J1716" i="22" s="1"/>
  <c r="I1710" i="22"/>
  <c r="J1710" i="22" s="1"/>
  <c r="I1704" i="22"/>
  <c r="J1704" i="22" s="1"/>
  <c r="I1703" i="22"/>
  <c r="J1703" i="22" s="1"/>
  <c r="I1702" i="22"/>
  <c r="J1702" i="22" s="1"/>
  <c r="I1696" i="22"/>
  <c r="J1696" i="22" s="1"/>
  <c r="I1690" i="22"/>
  <c r="J1690" i="22" s="1"/>
  <c r="I1689" i="22"/>
  <c r="J1689" i="22" s="1"/>
  <c r="I1685" i="22"/>
  <c r="J1685" i="22" s="1"/>
  <c r="I1679" i="22"/>
  <c r="J1679" i="22" s="1"/>
  <c r="I1674" i="22"/>
  <c r="J1674" i="22" s="1"/>
  <c r="I1669" i="22"/>
  <c r="J1669" i="22" s="1"/>
  <c r="I1663" i="22"/>
  <c r="J1663" i="22" s="1"/>
  <c r="I1662" i="22"/>
  <c r="J1662" i="22" s="1"/>
  <c r="I1656" i="22"/>
  <c r="J1656" i="22" s="1"/>
  <c r="I1655" i="22"/>
  <c r="J1655" i="22" s="1"/>
  <c r="I1649" i="22"/>
  <c r="J1649" i="22" s="1"/>
  <c r="I1648" i="22"/>
  <c r="J1648" i="22" s="1"/>
  <c r="I1642" i="22"/>
  <c r="J1642" i="22" s="1"/>
  <c r="I1636" i="22"/>
  <c r="J1636" i="22" s="1"/>
  <c r="J1635" i="22" s="1"/>
  <c r="I1635" i="22" s="1"/>
  <c r="I1632" i="22"/>
  <c r="J1632" i="22" s="1"/>
  <c r="J1631" i="22" s="1"/>
  <c r="I1631" i="22" s="1"/>
  <c r="I1628" i="22"/>
  <c r="J1628" i="22" s="1"/>
  <c r="I1627" i="22"/>
  <c r="J1627" i="22" s="1"/>
  <c r="I1621" i="22"/>
  <c r="J1621" i="22" s="1"/>
  <c r="I1620" i="22"/>
  <c r="J1620" i="22" s="1"/>
  <c r="I1614" i="22"/>
  <c r="J1614" i="22" s="1"/>
  <c r="I1613" i="22"/>
  <c r="J1613" i="22" s="1"/>
  <c r="I1607" i="22"/>
  <c r="J1607" i="22" s="1"/>
  <c r="I1606" i="22"/>
  <c r="J1606" i="22" s="1"/>
  <c r="I1600" i="22"/>
  <c r="J1600" i="22" s="1"/>
  <c r="I1599" i="22"/>
  <c r="J1599" i="22" s="1"/>
  <c r="I1593" i="22"/>
  <c r="J1593" i="22" s="1"/>
  <c r="I1586" i="22"/>
  <c r="J1586" i="22" s="1"/>
  <c r="I1585" i="22"/>
  <c r="J1585" i="22" s="1"/>
  <c r="I1579" i="22"/>
  <c r="J1579" i="22" s="1"/>
  <c r="J1580" i="22" s="1"/>
  <c r="J1578" i="22" s="1"/>
  <c r="I1578" i="22" s="1"/>
  <c r="I1575" i="22"/>
  <c r="J1575" i="22" s="1"/>
  <c r="I1574" i="22"/>
  <c r="J1574" i="22" s="1"/>
  <c r="I1573" i="22"/>
  <c r="J1573" i="22" s="1"/>
  <c r="I1572" i="22"/>
  <c r="J1572" i="22" s="1"/>
  <c r="I1571" i="22"/>
  <c r="J1571" i="22" s="1"/>
  <c r="I1570" i="22"/>
  <c r="J1570" i="22" s="1"/>
  <c r="I1569" i="22"/>
  <c r="J1569" i="22" s="1"/>
  <c r="I1563" i="22"/>
  <c r="J1563" i="22" s="1"/>
  <c r="I1562" i="22"/>
  <c r="J1562" i="22" s="1"/>
  <c r="I1561" i="22"/>
  <c r="J1561" i="22" s="1"/>
  <c r="I1560" i="22"/>
  <c r="J1560" i="22" s="1"/>
  <c r="I1559" i="22"/>
  <c r="J1559" i="22" s="1"/>
  <c r="I1558" i="22"/>
  <c r="J1558" i="22" s="1"/>
  <c r="I1557" i="22"/>
  <c r="J1557" i="22" s="1"/>
  <c r="I1551" i="22"/>
  <c r="J1551" i="22" s="1"/>
  <c r="I1550" i="22"/>
  <c r="J1550" i="22" s="1"/>
  <c r="I1549" i="22"/>
  <c r="J1549" i="22" s="1"/>
  <c r="I1548" i="22"/>
  <c r="J1548" i="22" s="1"/>
  <c r="I1547" i="22"/>
  <c r="J1547" i="22" s="1"/>
  <c r="I1546" i="22"/>
  <c r="J1546" i="22" s="1"/>
  <c r="I1540" i="22"/>
  <c r="J1540" i="22" s="1"/>
  <c r="I1539" i="22"/>
  <c r="J1539" i="22" s="1"/>
  <c r="I1493" i="22"/>
  <c r="J1493" i="22" s="1"/>
  <c r="I1492" i="22"/>
  <c r="J1492" i="22" s="1"/>
  <c r="I1491" i="22"/>
  <c r="J1491" i="22" s="1"/>
  <c r="I1485" i="22"/>
  <c r="J1485" i="22" s="1"/>
  <c r="I1484" i="22"/>
  <c r="J1484" i="22" s="1"/>
  <c r="I1483" i="22"/>
  <c r="J1483" i="22" s="1"/>
  <c r="I1482" i="22"/>
  <c r="J1482" i="22" s="1"/>
  <c r="I1481" i="22"/>
  <c r="J1481" i="22" s="1"/>
  <c r="I1475" i="22"/>
  <c r="J1475" i="22" s="1"/>
  <c r="I1474" i="22"/>
  <c r="J1474" i="22" s="1"/>
  <c r="I1468" i="22"/>
  <c r="J1468" i="22" s="1"/>
  <c r="I1462" i="22"/>
  <c r="J1462" i="22" s="1"/>
  <c r="I1461" i="22"/>
  <c r="J1461" i="22" s="1"/>
  <c r="I1455" i="22"/>
  <c r="J1455" i="22" s="1"/>
  <c r="I1454" i="22"/>
  <c r="J1454" i="22" s="1"/>
  <c r="I1453" i="22"/>
  <c r="J1453" i="22" s="1"/>
  <c r="I1452" i="22"/>
  <c r="J1452" i="22" s="1"/>
  <c r="I1451" i="22"/>
  <c r="J1451" i="22" s="1"/>
  <c r="I1445" i="22"/>
  <c r="J1445" i="22" s="1"/>
  <c r="I1444" i="22"/>
  <c r="J1444" i="22" s="1"/>
  <c r="I1443" i="22"/>
  <c r="J1443" i="22" s="1"/>
  <c r="I1437" i="22"/>
  <c r="J1437" i="22" s="1"/>
  <c r="I1436" i="22"/>
  <c r="J1436" i="22" s="1"/>
  <c r="I1430" i="22"/>
  <c r="J1430" i="22" s="1"/>
  <c r="I1429" i="22"/>
  <c r="J1429" i="22" s="1"/>
  <c r="I1423" i="22"/>
  <c r="J1423" i="22" s="1"/>
  <c r="I1422" i="22"/>
  <c r="J1422" i="22" s="1"/>
  <c r="I1416" i="22"/>
  <c r="J1416" i="22" s="1"/>
  <c r="I1415" i="22"/>
  <c r="J1415" i="22" s="1"/>
  <c r="I1414" i="22"/>
  <c r="J1414" i="22" s="1"/>
  <c r="I1413" i="22"/>
  <c r="J1413" i="22" s="1"/>
  <c r="I1407" i="22"/>
  <c r="J1407" i="22" s="1"/>
  <c r="I1396" i="22"/>
  <c r="J1396" i="22" s="1"/>
  <c r="I1395" i="22"/>
  <c r="J1395" i="22" s="1"/>
  <c r="I1394" i="22"/>
  <c r="J1394" i="22" s="1"/>
  <c r="I1393" i="22"/>
  <c r="J1393" i="22" s="1"/>
  <c r="I1392" i="22"/>
  <c r="J1392" i="22" s="1"/>
  <c r="I1391" i="22"/>
  <c r="J1391" i="22" s="1"/>
  <c r="I1390" i="22"/>
  <c r="J1390" i="22" s="1"/>
  <c r="I1389" i="22"/>
  <c r="J1389" i="22" s="1"/>
  <c r="I1388" i="22"/>
  <c r="J1388" i="22" s="1"/>
  <c r="I1382" i="22"/>
  <c r="J1382" i="22" s="1"/>
  <c r="I1381" i="22"/>
  <c r="J1381" i="22" s="1"/>
  <c r="I1380" i="22"/>
  <c r="J1380" i="22" s="1"/>
  <c r="I1374" i="22"/>
  <c r="J1374" i="22" s="1"/>
  <c r="I1373" i="22"/>
  <c r="J1373" i="22" s="1"/>
  <c r="I1372" i="22"/>
  <c r="J1372" i="22" s="1"/>
  <c r="I1371" i="22"/>
  <c r="J1371" i="22" s="1"/>
  <c r="I1365" i="22"/>
  <c r="J1365" i="22" s="1"/>
  <c r="I1364" i="22"/>
  <c r="J1364" i="22" s="1"/>
  <c r="I1363" i="22"/>
  <c r="J1363" i="22" s="1"/>
  <c r="I1357" i="22"/>
  <c r="J1357" i="22" s="1"/>
  <c r="I1356" i="22"/>
  <c r="J1356" i="22" s="1"/>
  <c r="I1350" i="22"/>
  <c r="J1350" i="22" s="1"/>
  <c r="I1349" i="22"/>
  <c r="J1349" i="22" s="1"/>
  <c r="I1343" i="22"/>
  <c r="J1343" i="22" s="1"/>
  <c r="I1342" i="22"/>
  <c r="J1342" i="22" s="1"/>
  <c r="I1341" i="22"/>
  <c r="J1341" i="22" s="1"/>
  <c r="I1335" i="22"/>
  <c r="J1335" i="22" s="1"/>
  <c r="I1334" i="22"/>
  <c r="J1334" i="22" s="1"/>
  <c r="I1328" i="22"/>
  <c r="J1328" i="22" s="1"/>
  <c r="I1322" i="22"/>
  <c r="J1322" i="22" s="1"/>
  <c r="I1321" i="22"/>
  <c r="J1321" i="22" s="1"/>
  <c r="I1315" i="22"/>
  <c r="J1315" i="22" s="1"/>
  <c r="I1314" i="22"/>
  <c r="J1314" i="22" s="1"/>
  <c r="I1308" i="22"/>
  <c r="J1308" i="22" s="1"/>
  <c r="I1302" i="22"/>
  <c r="J1302" i="22" s="1"/>
  <c r="I1301" i="22"/>
  <c r="J1301" i="22" s="1"/>
  <c r="I1300" i="22"/>
  <c r="J1300" i="22" s="1"/>
  <c r="I1299" i="22"/>
  <c r="J1299" i="22" s="1"/>
  <c r="I1293" i="22"/>
  <c r="J1293" i="22" s="1"/>
  <c r="I1292" i="22"/>
  <c r="J1292" i="22" s="1"/>
  <c r="I1291" i="22"/>
  <c r="J1291" i="22" s="1"/>
  <c r="I1290" i="22"/>
  <c r="J1290" i="22" s="1"/>
  <c r="I1283" i="22"/>
  <c r="J1283" i="22" s="1"/>
  <c r="I1282" i="22"/>
  <c r="J1282" i="22" s="1"/>
  <c r="I1281" i="22"/>
  <c r="J1281" i="22" s="1"/>
  <c r="I1275" i="22"/>
  <c r="J1275" i="22" s="1"/>
  <c r="J1276" i="22" s="1"/>
  <c r="J1274" i="22" s="1"/>
  <c r="I1274" i="22" s="1"/>
  <c r="I1271" i="22"/>
  <c r="J1271" i="22" s="1"/>
  <c r="I1270" i="22"/>
  <c r="J1270" i="22" s="1"/>
  <c r="I1269" i="22"/>
  <c r="J1269" i="22" s="1"/>
  <c r="I1261" i="22"/>
  <c r="J1261" i="22" s="1"/>
  <c r="I1260" i="22"/>
  <c r="J1260" i="22" s="1"/>
  <c r="I1259" i="22"/>
  <c r="J1259" i="22" s="1"/>
  <c r="I1258" i="22"/>
  <c r="J1258" i="22" s="1"/>
  <c r="I1257" i="22"/>
  <c r="J1257" i="22" s="1"/>
  <c r="I1256" i="22"/>
  <c r="J1256" i="22" s="1"/>
  <c r="I1255" i="22"/>
  <c r="J1255" i="22" s="1"/>
  <c r="I1254" i="22"/>
  <c r="J1254" i="22" s="1"/>
  <c r="I1253" i="22"/>
  <c r="J1253" i="22" s="1"/>
  <c r="I1252" i="22"/>
  <c r="J1252" i="22" s="1"/>
  <c r="I1246" i="22"/>
  <c r="J1246" i="22" s="1"/>
  <c r="J1247" i="22" s="1"/>
  <c r="J1245" i="22" s="1"/>
  <c r="I1245" i="22" s="1"/>
  <c r="I1242" i="22"/>
  <c r="J1242" i="22" s="1"/>
  <c r="I1235" i="22"/>
  <c r="J1235" i="22" s="1"/>
  <c r="I1234" i="22"/>
  <c r="J1234" i="22" s="1"/>
  <c r="I1227" i="22"/>
  <c r="J1227" i="22" s="1"/>
  <c r="I1226" i="22"/>
  <c r="J1226" i="22" s="1"/>
  <c r="I1225" i="22"/>
  <c r="J1225" i="22" s="1"/>
  <c r="I1218" i="22"/>
  <c r="J1218" i="22" s="1"/>
  <c r="I1217" i="22"/>
  <c r="J1217" i="22" s="1"/>
  <c r="I1216" i="22"/>
  <c r="J1216" i="22" s="1"/>
  <c r="I1197" i="22"/>
  <c r="J1197" i="22" s="1"/>
  <c r="I1196" i="22"/>
  <c r="J1196" i="22" s="1"/>
  <c r="I1195" i="22"/>
  <c r="J1195" i="22" s="1"/>
  <c r="I1194" i="22"/>
  <c r="J1194" i="22" s="1"/>
  <c r="I1193" i="22"/>
  <c r="J1193" i="22" s="1"/>
  <c r="I1184" i="22"/>
  <c r="J1184" i="22" s="1"/>
  <c r="I1183" i="22"/>
  <c r="J1183" i="22" s="1"/>
  <c r="I1179" i="22"/>
  <c r="J1179" i="22" s="1"/>
  <c r="I1178" i="22"/>
  <c r="J1178" i="22" s="1"/>
  <c r="I1134" i="22"/>
  <c r="J1134" i="22" s="1"/>
  <c r="I1133" i="22"/>
  <c r="J1133" i="22" s="1"/>
  <c r="I1132" i="22"/>
  <c r="J1132" i="22" s="1"/>
  <c r="I1131" i="22"/>
  <c r="J1131" i="22" s="1"/>
  <c r="I1122" i="22"/>
  <c r="J1122" i="22" s="1"/>
  <c r="I1121" i="22"/>
  <c r="J1121" i="22" s="1"/>
  <c r="I1117" i="22"/>
  <c r="J1117" i="22" s="1"/>
  <c r="I1116" i="22"/>
  <c r="J1116" i="22" s="1"/>
  <c r="I1110" i="22"/>
  <c r="J1110" i="22" s="1"/>
  <c r="I1106" i="22"/>
  <c r="J1106" i="22" s="1"/>
  <c r="I1101" i="22"/>
  <c r="J1101" i="22" s="1"/>
  <c r="I1100" i="22"/>
  <c r="J1100" i="22" s="1"/>
  <c r="I1099" i="22"/>
  <c r="J1099" i="22" s="1"/>
  <c r="I1098" i="22"/>
  <c r="J1098" i="22" s="1"/>
  <c r="I1097" i="22"/>
  <c r="J1097" i="22" s="1"/>
  <c r="I1096" i="22"/>
  <c r="J1096" i="22" s="1"/>
  <c r="I1095" i="22"/>
  <c r="J1095" i="22" s="1"/>
  <c r="I1094" i="22"/>
  <c r="J1094" i="22" s="1"/>
  <c r="I1088" i="22"/>
  <c r="J1088" i="22" s="1"/>
  <c r="I1087" i="22"/>
  <c r="J1087" i="22" s="1"/>
  <c r="I1081" i="22"/>
  <c r="J1081" i="22" s="1"/>
  <c r="I1075" i="22"/>
  <c r="J1075" i="22" s="1"/>
  <c r="J1076" i="22" s="1"/>
  <c r="J1074" i="22" s="1"/>
  <c r="I1074" i="22" s="1"/>
  <c r="G984" i="2" s="1"/>
  <c r="G168" i="20" s="1"/>
  <c r="H168" i="20" s="1"/>
  <c r="I1071" i="22"/>
  <c r="J1071" i="22" s="1"/>
  <c r="J1072" i="22" s="1"/>
  <c r="J1070" i="22" s="1"/>
  <c r="I1070" i="22" s="1"/>
  <c r="G978" i="2" s="1"/>
  <c r="G166" i="20" s="1"/>
  <c r="H166" i="20" s="1"/>
  <c r="I1067" i="22"/>
  <c r="J1067" i="22" s="1"/>
  <c r="J1068" i="22" s="1"/>
  <c r="J1066" i="22" s="1"/>
  <c r="I1066" i="22" s="1"/>
  <c r="G973" i="2" s="1"/>
  <c r="G165" i="20" s="1"/>
  <c r="H165" i="20" s="1"/>
  <c r="I1063" i="22"/>
  <c r="J1063" i="22" s="1"/>
  <c r="I1059" i="22"/>
  <c r="J1059" i="22" s="1"/>
  <c r="I1058" i="22"/>
  <c r="J1058" i="22" s="1"/>
  <c r="I1057" i="22"/>
  <c r="J1057" i="22" s="1"/>
  <c r="I1056" i="22"/>
  <c r="J1056" i="22" s="1"/>
  <c r="I979" i="22"/>
  <c r="J979" i="22" s="1"/>
  <c r="I978" i="22"/>
  <c r="J978" i="22" s="1"/>
  <c r="I977" i="22"/>
  <c r="J977" i="22" s="1"/>
  <c r="I976" i="22"/>
  <c r="J976" i="22" s="1"/>
  <c r="I975" i="22"/>
  <c r="J975" i="22" s="1"/>
  <c r="I974" i="22"/>
  <c r="J974" i="22" s="1"/>
  <c r="I973" i="22"/>
  <c r="J973" i="22" s="1"/>
  <c r="I972" i="22"/>
  <c r="J972" i="22" s="1"/>
  <c r="I971" i="22"/>
  <c r="J971" i="22" s="1"/>
  <c r="I970" i="22"/>
  <c r="J970" i="22" s="1"/>
  <c r="I969" i="22"/>
  <c r="J969" i="22" s="1"/>
  <c r="I968" i="22"/>
  <c r="J968" i="22" s="1"/>
  <c r="I967" i="22"/>
  <c r="J967" i="22" s="1"/>
  <c r="I963" i="22"/>
  <c r="J963" i="22" s="1"/>
  <c r="I962" i="22"/>
  <c r="J962" i="22" s="1"/>
  <c r="I961" i="22"/>
  <c r="J961" i="22" s="1"/>
  <c r="I960" i="22"/>
  <c r="J960" i="22" s="1"/>
  <c r="I959" i="22"/>
  <c r="J959" i="22" s="1"/>
  <c r="I958" i="22"/>
  <c r="J958" i="22" s="1"/>
  <c r="I957" i="22"/>
  <c r="J957" i="22" s="1"/>
  <c r="I956" i="22"/>
  <c r="J956" i="22" s="1"/>
  <c r="I952" i="22"/>
  <c r="J952" i="22" s="1"/>
  <c r="I951" i="22"/>
  <c r="J951" i="22" s="1"/>
  <c r="I950" i="22"/>
  <c r="J950" i="22" s="1"/>
  <c r="I949" i="22"/>
  <c r="J949" i="22" s="1"/>
  <c r="I943" i="22"/>
  <c r="J943" i="22" s="1"/>
  <c r="I937" i="22"/>
  <c r="J937" i="22" s="1"/>
  <c r="I931" i="22"/>
  <c r="J931" i="22" s="1"/>
  <c r="I930" i="22"/>
  <c r="J930" i="22" s="1"/>
  <c r="I929" i="22"/>
  <c r="J929" i="22" s="1"/>
  <c r="I923" i="22"/>
  <c r="J923" i="22" s="1"/>
  <c r="I917" i="22"/>
  <c r="J917" i="22" s="1"/>
  <c r="I916" i="22"/>
  <c r="J916" i="22" s="1"/>
  <c r="I912" i="22"/>
  <c r="J912" i="22" s="1"/>
  <c r="I906" i="22"/>
  <c r="J906" i="22" s="1"/>
  <c r="I901" i="22"/>
  <c r="J901" i="22" s="1"/>
  <c r="I896" i="22"/>
  <c r="J896" i="22" s="1"/>
  <c r="I890" i="22"/>
  <c r="J890" i="22" s="1"/>
  <c r="I889" i="22"/>
  <c r="J889" i="22" s="1"/>
  <c r="I883" i="22"/>
  <c r="J883" i="22" s="1"/>
  <c r="I882" i="22"/>
  <c r="J882" i="22" s="1"/>
  <c r="I876" i="22"/>
  <c r="J876" i="22" s="1"/>
  <c r="I875" i="22"/>
  <c r="J875" i="22" s="1"/>
  <c r="I869" i="22"/>
  <c r="J869" i="22" s="1"/>
  <c r="I863" i="22"/>
  <c r="J863" i="22" s="1"/>
  <c r="I857" i="22"/>
  <c r="J857" i="22" s="1"/>
  <c r="J856" i="22" s="1"/>
  <c r="I853" i="22"/>
  <c r="J853" i="22" s="1"/>
  <c r="J852" i="22" s="1"/>
  <c r="I852" i="22" s="1"/>
  <c r="I849" i="22"/>
  <c r="J849" i="22" s="1"/>
  <c r="I848" i="22"/>
  <c r="J848" i="22" s="1"/>
  <c r="I842" i="22"/>
  <c r="J842" i="22" s="1"/>
  <c r="I841" i="22"/>
  <c r="J841" i="22" s="1"/>
  <c r="I835" i="22"/>
  <c r="J835" i="22" s="1"/>
  <c r="I834" i="22"/>
  <c r="J834" i="22" s="1"/>
  <c r="I828" i="22"/>
  <c r="J828" i="22" s="1"/>
  <c r="I827" i="22"/>
  <c r="J827" i="22" s="1"/>
  <c r="I821" i="22"/>
  <c r="J821" i="22" s="1"/>
  <c r="I820" i="22"/>
  <c r="J820" i="22" s="1"/>
  <c r="I814" i="22"/>
  <c r="J814" i="22" s="1"/>
  <c r="I807" i="22"/>
  <c r="J807" i="22" s="1"/>
  <c r="I806" i="22"/>
  <c r="J806" i="22" s="1"/>
  <c r="I800" i="22"/>
  <c r="J800" i="22" s="1"/>
  <c r="I796" i="22"/>
  <c r="J796" i="22" s="1"/>
  <c r="I795" i="22"/>
  <c r="J795" i="22" s="1"/>
  <c r="I794" i="22"/>
  <c r="J794" i="22" s="1"/>
  <c r="I793" i="22"/>
  <c r="J793" i="22" s="1"/>
  <c r="I792" i="22"/>
  <c r="J792" i="22" s="1"/>
  <c r="I791" i="22"/>
  <c r="J791" i="22" s="1"/>
  <c r="I790" i="22"/>
  <c r="J790" i="22" s="1"/>
  <c r="I784" i="22"/>
  <c r="J784" i="22" s="1"/>
  <c r="I783" i="22"/>
  <c r="J783" i="22" s="1"/>
  <c r="I782" i="22"/>
  <c r="J782" i="22" s="1"/>
  <c r="I781" i="22"/>
  <c r="J781" i="22" s="1"/>
  <c r="I780" i="22"/>
  <c r="J780" i="22" s="1"/>
  <c r="I779" i="22"/>
  <c r="J779" i="22" s="1"/>
  <c r="I778" i="22"/>
  <c r="J778" i="22" s="1"/>
  <c r="I772" i="22"/>
  <c r="J772" i="22" s="1"/>
  <c r="I771" i="22"/>
  <c r="J771" i="22" s="1"/>
  <c r="I770" i="22"/>
  <c r="J770" i="22" s="1"/>
  <c r="I769" i="22"/>
  <c r="J769" i="22" s="1"/>
  <c r="I768" i="22"/>
  <c r="J768" i="22" s="1"/>
  <c r="I767" i="22"/>
  <c r="J767" i="22" s="1"/>
  <c r="I761" i="22"/>
  <c r="J761" i="22" s="1"/>
  <c r="I760" i="22"/>
  <c r="J760" i="22" s="1"/>
  <c r="I744" i="22"/>
  <c r="J744" i="22" s="1"/>
  <c r="I743" i="22"/>
  <c r="J743" i="22" s="1"/>
  <c r="I742" i="22"/>
  <c r="J742" i="22" s="1"/>
  <c r="I741" i="22"/>
  <c r="J741" i="22" s="1"/>
  <c r="I740" i="22"/>
  <c r="J740" i="22" s="1"/>
  <c r="I739" i="22"/>
  <c r="J739" i="22" s="1"/>
  <c r="I728" i="22"/>
  <c r="J728" i="22" s="1"/>
  <c r="I727" i="22"/>
  <c r="J727" i="22" s="1"/>
  <c r="I720" i="22"/>
  <c r="J720" i="22" s="1"/>
  <c r="I719" i="22"/>
  <c r="J719" i="22" s="1"/>
  <c r="I673" i="22"/>
  <c r="J673" i="22" s="1"/>
  <c r="I672" i="22"/>
  <c r="J672" i="22" s="1"/>
  <c r="I671" i="22"/>
  <c r="J671" i="22" s="1"/>
  <c r="I665" i="22"/>
  <c r="J665" i="22" s="1"/>
  <c r="I664" i="22"/>
  <c r="J664" i="22" s="1"/>
  <c r="I663" i="22"/>
  <c r="J663" i="22" s="1"/>
  <c r="I662" i="22"/>
  <c r="J662" i="22" s="1"/>
  <c r="I661" i="22"/>
  <c r="J661" i="22" s="1"/>
  <c r="I655" i="22"/>
  <c r="J655" i="22" s="1"/>
  <c r="I654" i="22"/>
  <c r="J654" i="22" s="1"/>
  <c r="I648" i="22"/>
  <c r="J648" i="22" s="1"/>
  <c r="I642" i="22"/>
  <c r="J642" i="22" s="1"/>
  <c r="I641" i="22"/>
  <c r="J641" i="22" s="1"/>
  <c r="I635" i="22"/>
  <c r="J635" i="22" s="1"/>
  <c r="I634" i="22"/>
  <c r="J634" i="22" s="1"/>
  <c r="I633" i="22"/>
  <c r="J633" i="22" s="1"/>
  <c r="I632" i="22"/>
  <c r="J632" i="22" s="1"/>
  <c r="I631" i="22"/>
  <c r="J631" i="22" s="1"/>
  <c r="I625" i="22"/>
  <c r="J625" i="22" s="1"/>
  <c r="I624" i="22"/>
  <c r="J624" i="22" s="1"/>
  <c r="I623" i="22"/>
  <c r="J623" i="22" s="1"/>
  <c r="I617" i="22"/>
  <c r="J617" i="22" s="1"/>
  <c r="I616" i="22"/>
  <c r="J616" i="22" s="1"/>
  <c r="I615" i="22"/>
  <c r="J615" i="22" s="1"/>
  <c r="I614" i="22"/>
  <c r="J614" i="22" s="1"/>
  <c r="I613" i="22"/>
  <c r="J613" i="22" s="1"/>
  <c r="I607" i="22"/>
  <c r="J607" i="22" s="1"/>
  <c r="I606" i="22"/>
  <c r="J606" i="22" s="1"/>
  <c r="I600" i="22"/>
  <c r="J600" i="22" s="1"/>
  <c r="I599" i="22"/>
  <c r="J599" i="22" s="1"/>
  <c r="I593" i="22"/>
  <c r="J593" i="22" s="1"/>
  <c r="I592" i="22"/>
  <c r="J592" i="22" s="1"/>
  <c r="I586" i="22"/>
  <c r="J586" i="22" s="1"/>
  <c r="I585" i="22"/>
  <c r="J585" i="22" s="1"/>
  <c r="I584" i="22"/>
  <c r="J584" i="22" s="1"/>
  <c r="I583" i="22"/>
  <c r="J583" i="22" s="1"/>
  <c r="I577" i="22"/>
  <c r="J577" i="22" s="1"/>
  <c r="I549" i="22"/>
  <c r="J549" i="22" s="1"/>
  <c r="I548" i="22"/>
  <c r="J548" i="22" s="1"/>
  <c r="I547" i="22"/>
  <c r="J547" i="22" s="1"/>
  <c r="I546" i="22"/>
  <c r="J546" i="22" s="1"/>
  <c r="I540" i="22"/>
  <c r="J540" i="22" s="1"/>
  <c r="I539" i="22"/>
  <c r="J539" i="22" s="1"/>
  <c r="I533" i="22"/>
  <c r="J533" i="22" s="1"/>
  <c r="I532" i="22"/>
  <c r="J532" i="22" s="1"/>
  <c r="I517" i="22"/>
  <c r="J517" i="22" s="1"/>
  <c r="J518" i="22" s="1"/>
  <c r="J516" i="22" s="1"/>
  <c r="I516" i="22" s="1"/>
  <c r="G479" i="2" s="1"/>
  <c r="G91" i="20" s="1"/>
  <c r="H91" i="20" s="1"/>
  <c r="I513" i="22"/>
  <c r="J513" i="22" s="1"/>
  <c r="I512" i="22"/>
  <c r="J512" i="22" s="1"/>
  <c r="I505" i="22"/>
  <c r="J505" i="22" s="1"/>
  <c r="I504" i="22"/>
  <c r="J504" i="22" s="1"/>
  <c r="I498" i="22"/>
  <c r="J498" i="22" s="1"/>
  <c r="J497" i="22" s="1"/>
  <c r="I497" i="22" s="1"/>
  <c r="G463" i="2" s="1"/>
  <c r="G87" i="20" s="1"/>
  <c r="H87" i="20" s="1"/>
  <c r="I494" i="22"/>
  <c r="J494" i="22" s="1"/>
  <c r="I493" i="22"/>
  <c r="J493" i="22" s="1"/>
  <c r="I492" i="22"/>
  <c r="J492" i="22" s="1"/>
  <c r="I491" i="22"/>
  <c r="J491" i="22" s="1"/>
  <c r="I490" i="22"/>
  <c r="J490" i="22" s="1"/>
  <c r="I489" i="22"/>
  <c r="J489" i="22" s="1"/>
  <c r="I482" i="22"/>
  <c r="J482" i="22" s="1"/>
  <c r="I481" i="22"/>
  <c r="J481" i="22" s="1"/>
  <c r="I480" i="22"/>
  <c r="J480" i="22" s="1"/>
  <c r="I470" i="22"/>
  <c r="J470" i="22" s="1"/>
  <c r="I465" i="22"/>
  <c r="J465" i="22" s="1"/>
  <c r="J466" i="22" s="1"/>
  <c r="J464" i="22" s="1"/>
  <c r="I464" i="22" s="1"/>
  <c r="G441" i="2" s="1"/>
  <c r="G81" i="20" s="1"/>
  <c r="H81" i="20" s="1"/>
  <c r="I461" i="22"/>
  <c r="J461" i="22" s="1"/>
  <c r="I460" i="22"/>
  <c r="J460" i="22" s="1"/>
  <c r="I459" i="22"/>
  <c r="J459" i="22" s="1"/>
  <c r="I448" i="22"/>
  <c r="J448" i="22" s="1"/>
  <c r="I447" i="22"/>
  <c r="J447" i="22" s="1"/>
  <c r="I446" i="22"/>
  <c r="J446" i="22" s="1"/>
  <c r="I435" i="22"/>
  <c r="J435" i="22" s="1"/>
  <c r="J434" i="22" s="1"/>
  <c r="I434" i="22" s="1"/>
  <c r="G437" i="2" s="1"/>
  <c r="G77" i="20" s="1"/>
  <c r="I431" i="22"/>
  <c r="J431" i="22" s="1"/>
  <c r="J430" i="22" s="1"/>
  <c r="I430" i="22" s="1"/>
  <c r="G436" i="2" s="1"/>
  <c r="G76" i="20" s="1"/>
  <c r="H76" i="20" s="1"/>
  <c r="I419" i="22"/>
  <c r="J419" i="22" s="1"/>
  <c r="I418" i="22"/>
  <c r="J418" i="22" s="1"/>
  <c r="I417" i="22"/>
  <c r="J417" i="22" s="1"/>
  <c r="I399" i="22"/>
  <c r="J399" i="22" s="1"/>
  <c r="I391" i="22"/>
  <c r="J391" i="22" s="1"/>
  <c r="I390" i="22"/>
  <c r="J390" i="22" s="1"/>
  <c r="I389" i="22"/>
  <c r="J389" i="22" s="1"/>
  <c r="I388" i="22"/>
  <c r="J388" i="22" s="1"/>
  <c r="I387" i="22"/>
  <c r="J387" i="22" s="1"/>
  <c r="I386" i="22"/>
  <c r="J386" i="22" s="1"/>
  <c r="I385" i="22"/>
  <c r="J385" i="22" s="1"/>
  <c r="I384" i="22"/>
  <c r="J384" i="22" s="1"/>
  <c r="I383" i="22"/>
  <c r="J383" i="22" s="1"/>
  <c r="I377" i="22"/>
  <c r="J377" i="22" s="1"/>
  <c r="I376" i="22"/>
  <c r="J376" i="22" s="1"/>
  <c r="I375" i="22"/>
  <c r="J375" i="22" s="1"/>
  <c r="I369" i="22"/>
  <c r="J369" i="22" s="1"/>
  <c r="I368" i="22"/>
  <c r="J368" i="22" s="1"/>
  <c r="I367" i="22"/>
  <c r="J367" i="22" s="1"/>
  <c r="I366" i="22"/>
  <c r="J366" i="22" s="1"/>
  <c r="I360" i="22"/>
  <c r="J360" i="22" s="1"/>
  <c r="I359" i="22"/>
  <c r="J359" i="22" s="1"/>
  <c r="I358" i="22"/>
  <c r="J358" i="22" s="1"/>
  <c r="I352" i="22"/>
  <c r="J352" i="22" s="1"/>
  <c r="I351" i="22"/>
  <c r="J351" i="22" s="1"/>
  <c r="I345" i="22"/>
  <c r="J345" i="22" s="1"/>
  <c r="I344" i="22"/>
  <c r="J344" i="22" s="1"/>
  <c r="I338" i="22"/>
  <c r="J338" i="22" s="1"/>
  <c r="I337" i="22"/>
  <c r="J337" i="22" s="1"/>
  <c r="I336" i="22"/>
  <c r="J336" i="22" s="1"/>
  <c r="I330" i="22"/>
  <c r="J330" i="22" s="1"/>
  <c r="I329" i="22"/>
  <c r="J329" i="22" s="1"/>
  <c r="I324" i="22"/>
  <c r="J324" i="22" s="1"/>
  <c r="I323" i="22"/>
  <c r="J323" i="22" s="1"/>
  <c r="I317" i="22"/>
  <c r="J317" i="22" s="1"/>
  <c r="I311" i="22"/>
  <c r="J311" i="22" s="1"/>
  <c r="I310" i="22"/>
  <c r="J310" i="22" s="1"/>
  <c r="I304" i="22"/>
  <c r="J304" i="22" s="1"/>
  <c r="I303" i="22"/>
  <c r="J303" i="22" s="1"/>
  <c r="I297" i="22"/>
  <c r="J297" i="22" s="1"/>
  <c r="I291" i="22"/>
  <c r="J291" i="22" s="1"/>
  <c r="I290" i="22"/>
  <c r="J290" i="22" s="1"/>
  <c r="I289" i="22"/>
  <c r="J289" i="22" s="1"/>
  <c r="I288" i="22"/>
  <c r="J288" i="22" s="1"/>
  <c r="I282" i="22"/>
  <c r="J282" i="22" s="1"/>
  <c r="I281" i="22"/>
  <c r="J281" i="22" s="1"/>
  <c r="I280" i="22"/>
  <c r="J280" i="22" s="1"/>
  <c r="I279" i="22"/>
  <c r="J279" i="22" s="1"/>
  <c r="I272" i="22"/>
  <c r="J272" i="22" s="1"/>
  <c r="I271" i="22"/>
  <c r="J271" i="22" s="1"/>
  <c r="I270" i="22"/>
  <c r="J270" i="22" s="1"/>
  <c r="I264" i="22"/>
  <c r="J264" i="22" s="1"/>
  <c r="J265" i="22" s="1"/>
  <c r="J263" i="22" s="1"/>
  <c r="I263" i="22" s="1"/>
  <c r="G1187" i="2" s="1"/>
  <c r="G204" i="20" s="1"/>
  <c r="H204" i="20" s="1"/>
  <c r="I260" i="22"/>
  <c r="J260" i="22" s="1"/>
  <c r="I259" i="22"/>
  <c r="J259" i="22" s="1"/>
  <c r="I258" i="22"/>
  <c r="J258" i="22" s="1"/>
  <c r="I257" i="22"/>
  <c r="J257" i="22" s="1"/>
  <c r="I256" i="22"/>
  <c r="J256" i="22" s="1"/>
  <c r="I255" i="22"/>
  <c r="J255" i="22" s="1"/>
  <c r="I254" i="22"/>
  <c r="J254" i="22" s="1"/>
  <c r="I253" i="22"/>
  <c r="J253" i="22" s="1"/>
  <c r="I252" i="22"/>
  <c r="J252" i="22" s="1"/>
  <c r="I251" i="22"/>
  <c r="J251" i="22" s="1"/>
  <c r="I245" i="22"/>
  <c r="J245" i="22" s="1"/>
  <c r="J246" i="22" s="1"/>
  <c r="J244" i="22" s="1"/>
  <c r="I244" i="22" s="1"/>
  <c r="I241" i="22"/>
  <c r="J241" i="22" s="1"/>
  <c r="I234" i="22"/>
  <c r="J234" i="22" s="1"/>
  <c r="I233" i="22"/>
  <c r="J233" i="22" s="1"/>
  <c r="I226" i="22"/>
  <c r="J226" i="22" s="1"/>
  <c r="I225" i="22"/>
  <c r="J225" i="22" s="1"/>
  <c r="I224" i="22"/>
  <c r="J224" i="22" s="1"/>
  <c r="I217" i="22"/>
  <c r="J217" i="22" s="1"/>
  <c r="I216" i="22"/>
  <c r="J216" i="22" s="1"/>
  <c r="I215" i="22"/>
  <c r="J215" i="22" s="1"/>
  <c r="I181" i="22"/>
  <c r="J181" i="22" s="1"/>
  <c r="I180" i="22"/>
  <c r="J180" i="22" s="1"/>
  <c r="I176" i="22"/>
  <c r="J176" i="22" s="1"/>
  <c r="I175" i="22"/>
  <c r="J175" i="22" s="1"/>
  <c r="I166" i="22"/>
  <c r="J166" i="22" s="1"/>
  <c r="I96" i="22"/>
  <c r="J96" i="22" s="1"/>
  <c r="J97" i="22" s="1"/>
  <c r="J95" i="22" s="1"/>
  <c r="I95" i="22" s="1"/>
  <c r="G77" i="2" s="1"/>
  <c r="G20" i="20" s="1"/>
  <c r="H20" i="20" s="1"/>
  <c r="I92" i="22"/>
  <c r="J92" i="22" s="1"/>
  <c r="I91" i="22"/>
  <c r="J91" i="22" s="1"/>
  <c r="I80" i="22"/>
  <c r="J80" i="22" s="1"/>
  <c r="I79" i="22"/>
  <c r="J79" i="22" s="1"/>
  <c r="I75" i="22"/>
  <c r="J75" i="22" s="1"/>
  <c r="I74" i="22"/>
  <c r="J74" i="22" s="1"/>
  <c r="I64" i="22"/>
  <c r="J64" i="22" s="1"/>
  <c r="I63" i="22"/>
  <c r="J63" i="22" s="1"/>
  <c r="I62" i="22"/>
  <c r="J62" i="22" s="1"/>
  <c r="I61" i="22"/>
  <c r="J61" i="22" s="1"/>
  <c r="I52" i="22"/>
  <c r="J52" i="22" s="1"/>
  <c r="I51" i="22"/>
  <c r="J51" i="22" s="1"/>
  <c r="I50" i="22"/>
  <c r="J50" i="22" s="1"/>
  <c r="I49" i="22"/>
  <c r="J49" i="22" s="1"/>
  <c r="I42" i="22"/>
  <c r="J42" i="22" s="1"/>
  <c r="J43" i="22" s="1"/>
  <c r="J41" i="22" s="1"/>
  <c r="I41" i="22" s="1"/>
  <c r="G25" i="2" s="1"/>
  <c r="G9" i="20" s="1"/>
  <c r="H9" i="20" s="1"/>
  <c r="I38" i="22"/>
  <c r="J38" i="22" s="1"/>
  <c r="I37" i="22"/>
  <c r="J37" i="22" s="1"/>
  <c r="I36" i="22"/>
  <c r="J36" i="22" s="1"/>
  <c r="I35" i="22"/>
  <c r="J35" i="22" s="1"/>
  <c r="I34" i="22"/>
  <c r="J34" i="22" s="1"/>
  <c r="I33" i="22"/>
  <c r="J33" i="22" s="1"/>
  <c r="I32" i="22"/>
  <c r="J32" i="22" s="1"/>
  <c r="I31" i="22"/>
  <c r="J31" i="22" s="1"/>
  <c r="I30" i="22"/>
  <c r="J30" i="22" s="1"/>
  <c r="I29" i="22"/>
  <c r="J29" i="22" s="1"/>
  <c r="I28" i="22"/>
  <c r="J28" i="22" s="1"/>
  <c r="I27" i="22"/>
  <c r="J27" i="22" s="1"/>
  <c r="I26" i="22"/>
  <c r="J26" i="22" s="1"/>
  <c r="I25" i="22"/>
  <c r="J25" i="22" s="1"/>
  <c r="I24" i="22"/>
  <c r="J24" i="22" s="1"/>
  <c r="I20" i="22"/>
  <c r="J20" i="22" s="1"/>
  <c r="I19" i="22"/>
  <c r="J19" i="22" s="1"/>
  <c r="I18" i="22"/>
  <c r="J18" i="22" s="1"/>
  <c r="I17" i="22"/>
  <c r="J17" i="22" s="1"/>
  <c r="I16" i="22"/>
  <c r="J16" i="22" s="1"/>
  <c r="I11" i="22"/>
  <c r="J11" i="22" s="1"/>
  <c r="I10" i="22"/>
  <c r="J10" i="22" s="1"/>
  <c r="I9" i="22"/>
  <c r="J9" i="22" s="1"/>
  <c r="I8" i="22"/>
  <c r="J8" i="22" s="1"/>
  <c r="I7" i="22"/>
  <c r="J7" i="22" s="1"/>
  <c r="I1761" i="22"/>
  <c r="J1761" i="22" s="1"/>
  <c r="I1760" i="22"/>
  <c r="J1760" i="22" s="1"/>
  <c r="I1721" i="22"/>
  <c r="J1721" i="22" s="1"/>
  <c r="I1720" i="22"/>
  <c r="J1720" i="22" s="1"/>
  <c r="I1715" i="22"/>
  <c r="J1715" i="22" s="1"/>
  <c r="I1714" i="22"/>
  <c r="J1714" i="22" s="1"/>
  <c r="I1709" i="22"/>
  <c r="J1709" i="22" s="1"/>
  <c r="I1708" i="22"/>
  <c r="J1708" i="22" s="1"/>
  <c r="I1701" i="22"/>
  <c r="J1701" i="22" s="1"/>
  <c r="I1700" i="22"/>
  <c r="J1700" i="22" s="1"/>
  <c r="I1695" i="22"/>
  <c r="J1695" i="22" s="1"/>
  <c r="I1694" i="22"/>
  <c r="J1694" i="22" s="1"/>
  <c r="I1684" i="22"/>
  <c r="J1684" i="22" s="1"/>
  <c r="I1683" i="22"/>
  <c r="J1683" i="22" s="1"/>
  <c r="I1678" i="22"/>
  <c r="J1678" i="22" s="1"/>
  <c r="I1673" i="22"/>
  <c r="J1673" i="22" s="1"/>
  <c r="I1668" i="22"/>
  <c r="J1668" i="22" s="1"/>
  <c r="I1667" i="22"/>
  <c r="J1667" i="22" s="1"/>
  <c r="I1661" i="22"/>
  <c r="J1661" i="22" s="1"/>
  <c r="I1660" i="22"/>
  <c r="J1660" i="22" s="1"/>
  <c r="I1654" i="22"/>
  <c r="J1654" i="22" s="1"/>
  <c r="I1653" i="22"/>
  <c r="J1653" i="22" s="1"/>
  <c r="I1647" i="22"/>
  <c r="J1647" i="22" s="1"/>
  <c r="I1646" i="22"/>
  <c r="J1646" i="22" s="1"/>
  <c r="I1641" i="22"/>
  <c r="J1641" i="22" s="1"/>
  <c r="I1640" i="22"/>
  <c r="J1640" i="22" s="1"/>
  <c r="I1626" i="22"/>
  <c r="J1626" i="22" s="1"/>
  <c r="I1625" i="22"/>
  <c r="J1625" i="22" s="1"/>
  <c r="I1619" i="22"/>
  <c r="J1619" i="22" s="1"/>
  <c r="I1618" i="22"/>
  <c r="J1618" i="22" s="1"/>
  <c r="I1612" i="22"/>
  <c r="J1612" i="22" s="1"/>
  <c r="I1611" i="22"/>
  <c r="J1611" i="22" s="1"/>
  <c r="I1605" i="22"/>
  <c r="J1605" i="22" s="1"/>
  <c r="I1604" i="22"/>
  <c r="J1604" i="22" s="1"/>
  <c r="I1598" i="22"/>
  <c r="J1598" i="22" s="1"/>
  <c r="I1597" i="22"/>
  <c r="J1597" i="22" s="1"/>
  <c r="I1592" i="22"/>
  <c r="J1592" i="22" s="1"/>
  <c r="I1591" i="22"/>
  <c r="J1591" i="22" s="1"/>
  <c r="I1590" i="22"/>
  <c r="J1590" i="22" s="1"/>
  <c r="I1584" i="22"/>
  <c r="J1584" i="22" s="1"/>
  <c r="I1583" i="22"/>
  <c r="J1583" i="22" s="1"/>
  <c r="I1568" i="22"/>
  <c r="J1568" i="22" s="1"/>
  <c r="I1567" i="22"/>
  <c r="J1567" i="22" s="1"/>
  <c r="I1556" i="22"/>
  <c r="J1556" i="22" s="1"/>
  <c r="I1555" i="22"/>
  <c r="J1555" i="22" s="1"/>
  <c r="I1545" i="22"/>
  <c r="J1545" i="22" s="1"/>
  <c r="I1544" i="22"/>
  <c r="J1544" i="22" s="1"/>
  <c r="I1538" i="22"/>
  <c r="J1538" i="22" s="1"/>
  <c r="I1490" i="22"/>
  <c r="J1490" i="22" s="1"/>
  <c r="I1489" i="22"/>
  <c r="J1489" i="22" s="1"/>
  <c r="I1480" i="22"/>
  <c r="J1480" i="22" s="1"/>
  <c r="I1479" i="22"/>
  <c r="J1479" i="22" s="1"/>
  <c r="I1473" i="22"/>
  <c r="J1473" i="22" s="1"/>
  <c r="I1472" i="22"/>
  <c r="J1472" i="22" s="1"/>
  <c r="I1467" i="22"/>
  <c r="J1467" i="22" s="1"/>
  <c r="I1466" i="22"/>
  <c r="J1466" i="22" s="1"/>
  <c r="I1460" i="22"/>
  <c r="J1460" i="22" s="1"/>
  <c r="I1459" i="22"/>
  <c r="J1459" i="22" s="1"/>
  <c r="I1450" i="22"/>
  <c r="J1450" i="22" s="1"/>
  <c r="I1449" i="22"/>
  <c r="J1449" i="22" s="1"/>
  <c r="I1442" i="22"/>
  <c r="J1442" i="22" s="1"/>
  <c r="I1441" i="22"/>
  <c r="J1441" i="22" s="1"/>
  <c r="I1435" i="22"/>
  <c r="J1435" i="22" s="1"/>
  <c r="I1434" i="22"/>
  <c r="J1434" i="22" s="1"/>
  <c r="I1428" i="22"/>
  <c r="J1428" i="22" s="1"/>
  <c r="I1427" i="22"/>
  <c r="J1427" i="22" s="1"/>
  <c r="I1421" i="22"/>
  <c r="J1421" i="22" s="1"/>
  <c r="I1420" i="22"/>
  <c r="J1420" i="22" s="1"/>
  <c r="I1412" i="22"/>
  <c r="J1412" i="22" s="1"/>
  <c r="I1411" i="22"/>
  <c r="J1411" i="22" s="1"/>
  <c r="I1406" i="22"/>
  <c r="J1406" i="22" s="1"/>
  <c r="I1405" i="22"/>
  <c r="J1405" i="22" s="1"/>
  <c r="I1401" i="22"/>
  <c r="J1401" i="22" s="1"/>
  <c r="I1400" i="22"/>
  <c r="J1400" i="22" s="1"/>
  <c r="I1387" i="22"/>
  <c r="J1387" i="22" s="1"/>
  <c r="I1386" i="22"/>
  <c r="J1386" i="22" s="1"/>
  <c r="I1379" i="22"/>
  <c r="J1379" i="22" s="1"/>
  <c r="I1378" i="22"/>
  <c r="J1378" i="22" s="1"/>
  <c r="I1370" i="22"/>
  <c r="J1370" i="22" s="1"/>
  <c r="I1369" i="22"/>
  <c r="J1369" i="22" s="1"/>
  <c r="I1362" i="22"/>
  <c r="J1362" i="22" s="1"/>
  <c r="I1361" i="22"/>
  <c r="J1361" i="22" s="1"/>
  <c r="I1355" i="22"/>
  <c r="J1355" i="22" s="1"/>
  <c r="I1354" i="22"/>
  <c r="J1354" i="22" s="1"/>
  <c r="I1348" i="22"/>
  <c r="J1348" i="22" s="1"/>
  <c r="I1347" i="22"/>
  <c r="J1347" i="22" s="1"/>
  <c r="I1340" i="22"/>
  <c r="J1340" i="22" s="1"/>
  <c r="I1339" i="22"/>
  <c r="J1339" i="22" s="1"/>
  <c r="I1333" i="22"/>
  <c r="J1333" i="22" s="1"/>
  <c r="I1332" i="22"/>
  <c r="J1332" i="22" s="1"/>
  <c r="I1327" i="22"/>
  <c r="J1327" i="22" s="1"/>
  <c r="I1326" i="22"/>
  <c r="J1326" i="22" s="1"/>
  <c r="I1320" i="22"/>
  <c r="J1320" i="22" s="1"/>
  <c r="I1319" i="22"/>
  <c r="J1319" i="22" s="1"/>
  <c r="I1313" i="22"/>
  <c r="J1313" i="22" s="1"/>
  <c r="I1312" i="22"/>
  <c r="J1312" i="22" s="1"/>
  <c r="I1307" i="22"/>
  <c r="J1307" i="22" s="1"/>
  <c r="I1306" i="22"/>
  <c r="J1306" i="22" s="1"/>
  <c r="I1298" i="22"/>
  <c r="J1298" i="22" s="1"/>
  <c r="I1297" i="22"/>
  <c r="J1297" i="22" s="1"/>
  <c r="I1289" i="22"/>
  <c r="J1289" i="22" s="1"/>
  <c r="I1288" i="22"/>
  <c r="J1288" i="22" s="1"/>
  <c r="I1287" i="22"/>
  <c r="J1287" i="22" s="1"/>
  <c r="I1280" i="22"/>
  <c r="J1280" i="22" s="1"/>
  <c r="I1279" i="22"/>
  <c r="J1279" i="22" s="1"/>
  <c r="I1268" i="22"/>
  <c r="J1268" i="22" s="1"/>
  <c r="I1267" i="22"/>
  <c r="J1267" i="22" s="1"/>
  <c r="I1266" i="22"/>
  <c r="J1266" i="22" s="1"/>
  <c r="I1265" i="22"/>
  <c r="J1265" i="22" s="1"/>
  <c r="I1251" i="22"/>
  <c r="J1251" i="22" s="1"/>
  <c r="I1250" i="22"/>
  <c r="J1250" i="22" s="1"/>
  <c r="I1241" i="22"/>
  <c r="J1241" i="22" s="1"/>
  <c r="I1240" i="22"/>
  <c r="J1240" i="22" s="1"/>
  <c r="I1239" i="22"/>
  <c r="J1239" i="22" s="1"/>
  <c r="I1233" i="22"/>
  <c r="J1233" i="22" s="1"/>
  <c r="I1232" i="22"/>
  <c r="J1232" i="22" s="1"/>
  <c r="I1231" i="22"/>
  <c r="J1231" i="22" s="1"/>
  <c r="I1224" i="22"/>
  <c r="J1224" i="22" s="1"/>
  <c r="I1223" i="22"/>
  <c r="J1223" i="22" s="1"/>
  <c r="I1222" i="22"/>
  <c r="J1222" i="22" s="1"/>
  <c r="I1215" i="22"/>
  <c r="J1215" i="22" s="1"/>
  <c r="I1214" i="22"/>
  <c r="J1214" i="22" s="1"/>
  <c r="I1213" i="22"/>
  <c r="J1213" i="22" s="1"/>
  <c r="I1209" i="22"/>
  <c r="J1209" i="22" s="1"/>
  <c r="I1208" i="22"/>
  <c r="J1208" i="22" s="1"/>
  <c r="I1204" i="22"/>
  <c r="J1204" i="22" s="1"/>
  <c r="I1203" i="22"/>
  <c r="J1203" i="22" s="1"/>
  <c r="I1202" i="22"/>
  <c r="J1202" i="22" s="1"/>
  <c r="I1201" i="22"/>
  <c r="J1201" i="22" s="1"/>
  <c r="I1189" i="22"/>
  <c r="J1189" i="22" s="1"/>
  <c r="I1188" i="22"/>
  <c r="J1188" i="22" s="1"/>
  <c r="I1174" i="22"/>
  <c r="J1174" i="22" s="1"/>
  <c r="I1173" i="22"/>
  <c r="J1173" i="22" s="1"/>
  <c r="I1169" i="22"/>
  <c r="J1169" i="22" s="1"/>
  <c r="I1168" i="22"/>
  <c r="J1168" i="22" s="1"/>
  <c r="I1164" i="22"/>
  <c r="J1164" i="22" s="1"/>
  <c r="I1163" i="22"/>
  <c r="J1163" i="22" s="1"/>
  <c r="I1159" i="22"/>
  <c r="J1159" i="22" s="1"/>
  <c r="I1158" i="22"/>
  <c r="J1158" i="22" s="1"/>
  <c r="I1154" i="22"/>
  <c r="J1154" i="22" s="1"/>
  <c r="I1153" i="22"/>
  <c r="J1153" i="22" s="1"/>
  <c r="I1149" i="22"/>
  <c r="J1149" i="22" s="1"/>
  <c r="I1148" i="22"/>
  <c r="J1148" i="22" s="1"/>
  <c r="I1144" i="22"/>
  <c r="J1144" i="22" s="1"/>
  <c r="I1143" i="22"/>
  <c r="J1143" i="22" s="1"/>
  <c r="I1139" i="22"/>
  <c r="J1139" i="22" s="1"/>
  <c r="I1138" i="22"/>
  <c r="J1138" i="22" s="1"/>
  <c r="I1127" i="22"/>
  <c r="J1127" i="22" s="1"/>
  <c r="I1126" i="22"/>
  <c r="J1126" i="22" s="1"/>
  <c r="I1115" i="22"/>
  <c r="J1115" i="22" s="1"/>
  <c r="I1114" i="22"/>
  <c r="J1114" i="22" s="1"/>
  <c r="I1105" i="22"/>
  <c r="J1105" i="22" s="1"/>
  <c r="I1093" i="22"/>
  <c r="J1093" i="22" s="1"/>
  <c r="I1092" i="22"/>
  <c r="J1092" i="22" s="1"/>
  <c r="I1086" i="22"/>
  <c r="J1086" i="22" s="1"/>
  <c r="I1085" i="22"/>
  <c r="J1085" i="22" s="1"/>
  <c r="I1080" i="22"/>
  <c r="J1080" i="22" s="1"/>
  <c r="I1079" i="22"/>
  <c r="J1079" i="22" s="1"/>
  <c r="I1055" i="22"/>
  <c r="J1055" i="22" s="1"/>
  <c r="I1054" i="22"/>
  <c r="J1054" i="22" s="1"/>
  <c r="I1053" i="22"/>
  <c r="J1053" i="22" s="1"/>
  <c r="I1052" i="22"/>
  <c r="J1052" i="22" s="1"/>
  <c r="I1051" i="22"/>
  <c r="J1051" i="22" s="1"/>
  <c r="I1050" i="22"/>
  <c r="J1050" i="22" s="1"/>
  <c r="J983" i="22"/>
  <c r="I948" i="22"/>
  <c r="J948" i="22" s="1"/>
  <c r="I947" i="22"/>
  <c r="J947" i="22" s="1"/>
  <c r="I942" i="22"/>
  <c r="J942" i="22" s="1"/>
  <c r="I941" i="22"/>
  <c r="J941" i="22" s="1"/>
  <c r="I936" i="22"/>
  <c r="J936" i="22" s="1"/>
  <c r="I935" i="22"/>
  <c r="J935" i="22" s="1"/>
  <c r="I928" i="22"/>
  <c r="J928" i="22" s="1"/>
  <c r="I927" i="22"/>
  <c r="J927" i="22" s="1"/>
  <c r="I922" i="22"/>
  <c r="J922" i="22" s="1"/>
  <c r="I921" i="22"/>
  <c r="J921" i="22" s="1"/>
  <c r="I911" i="22"/>
  <c r="J911" i="22" s="1"/>
  <c r="I910" i="22"/>
  <c r="J910" i="22" s="1"/>
  <c r="I905" i="22"/>
  <c r="J905" i="22" s="1"/>
  <c r="I900" i="22"/>
  <c r="J900" i="22" s="1"/>
  <c r="J902" i="22" s="1"/>
  <c r="J899" i="22" s="1"/>
  <c r="I899" i="22" s="1"/>
  <c r="G842" i="2" s="1"/>
  <c r="G146" i="20" s="1"/>
  <c r="H146" i="20" s="1"/>
  <c r="I895" i="22"/>
  <c r="J895" i="22" s="1"/>
  <c r="I894" i="22"/>
  <c r="J894" i="22" s="1"/>
  <c r="I888" i="22"/>
  <c r="J888" i="22" s="1"/>
  <c r="I887" i="22"/>
  <c r="J887" i="22" s="1"/>
  <c r="I881" i="22"/>
  <c r="J881" i="22" s="1"/>
  <c r="I880" i="22"/>
  <c r="J880" i="22" s="1"/>
  <c r="I874" i="22"/>
  <c r="J874" i="22" s="1"/>
  <c r="I873" i="22"/>
  <c r="J873" i="22" s="1"/>
  <c r="I868" i="22"/>
  <c r="J868" i="22" s="1"/>
  <c r="I867" i="22"/>
  <c r="J867" i="22" s="1"/>
  <c r="I862" i="22"/>
  <c r="J862" i="22" s="1"/>
  <c r="I861" i="22"/>
  <c r="J861" i="22" s="1"/>
  <c r="I847" i="22"/>
  <c r="J847" i="22" s="1"/>
  <c r="I846" i="22"/>
  <c r="J846" i="22" s="1"/>
  <c r="I840" i="22"/>
  <c r="J840" i="22" s="1"/>
  <c r="I839" i="22"/>
  <c r="J839" i="22" s="1"/>
  <c r="I833" i="22"/>
  <c r="J833" i="22" s="1"/>
  <c r="I832" i="22"/>
  <c r="J832" i="22" s="1"/>
  <c r="I826" i="22"/>
  <c r="J826" i="22" s="1"/>
  <c r="I825" i="22"/>
  <c r="J825" i="22" s="1"/>
  <c r="I819" i="22"/>
  <c r="J819" i="22" s="1"/>
  <c r="I818" i="22"/>
  <c r="J818" i="22" s="1"/>
  <c r="I813" i="22"/>
  <c r="J813" i="22" s="1"/>
  <c r="I812" i="22"/>
  <c r="J812" i="22" s="1"/>
  <c r="I811" i="22"/>
  <c r="J811" i="22" s="1"/>
  <c r="I805" i="22"/>
  <c r="J805" i="22" s="1"/>
  <c r="I804" i="22"/>
  <c r="J804" i="22" s="1"/>
  <c r="I789" i="22"/>
  <c r="J789" i="22" s="1"/>
  <c r="I788" i="22"/>
  <c r="J788" i="22" s="1"/>
  <c r="I777" i="22"/>
  <c r="J777" i="22" s="1"/>
  <c r="I776" i="22"/>
  <c r="J776" i="22" s="1"/>
  <c r="I766" i="22"/>
  <c r="J766" i="22" s="1"/>
  <c r="I765" i="22"/>
  <c r="J765" i="22" s="1"/>
  <c r="I759" i="22"/>
  <c r="J759" i="22" s="1"/>
  <c r="I758" i="22"/>
  <c r="J758" i="22" s="1"/>
  <c r="I754" i="22"/>
  <c r="J754" i="22" s="1"/>
  <c r="I753" i="22"/>
  <c r="J753" i="22" s="1"/>
  <c r="I752" i="22"/>
  <c r="J752" i="22" s="1"/>
  <c r="I751" i="22"/>
  <c r="J751" i="22" s="1"/>
  <c r="I750" i="22"/>
  <c r="J750" i="22" s="1"/>
  <c r="I749" i="22"/>
  <c r="J749" i="22" s="1"/>
  <c r="I748" i="22"/>
  <c r="J748" i="22" s="1"/>
  <c r="I738" i="22"/>
  <c r="J738" i="22" s="1"/>
  <c r="I737" i="22"/>
  <c r="J737" i="22" s="1"/>
  <c r="I736" i="22"/>
  <c r="J736" i="22" s="1"/>
  <c r="I735" i="22"/>
  <c r="J735" i="22" s="1"/>
  <c r="I734" i="22"/>
  <c r="J734" i="22" s="1"/>
  <c r="I733" i="22"/>
  <c r="J733" i="22" s="1"/>
  <c r="I732" i="22"/>
  <c r="J732" i="22" s="1"/>
  <c r="I726" i="22"/>
  <c r="J726" i="22" s="1"/>
  <c r="I725" i="22"/>
  <c r="J725" i="22" s="1"/>
  <c r="I724" i="22"/>
  <c r="J724" i="22" s="1"/>
  <c r="I718" i="22"/>
  <c r="J718" i="22" s="1"/>
  <c r="I670" i="22"/>
  <c r="J670" i="22" s="1"/>
  <c r="I669" i="22"/>
  <c r="J669" i="22" s="1"/>
  <c r="I660" i="22"/>
  <c r="J660" i="22" s="1"/>
  <c r="I659" i="22"/>
  <c r="J659" i="22" s="1"/>
  <c r="I653" i="22"/>
  <c r="J653" i="22" s="1"/>
  <c r="I652" i="22"/>
  <c r="J652" i="22" s="1"/>
  <c r="I647" i="22"/>
  <c r="J647" i="22" s="1"/>
  <c r="I646" i="22"/>
  <c r="J646" i="22" s="1"/>
  <c r="I640" i="22"/>
  <c r="J640" i="22" s="1"/>
  <c r="I639" i="22"/>
  <c r="J639" i="22" s="1"/>
  <c r="I630" i="22"/>
  <c r="J630" i="22" s="1"/>
  <c r="I629" i="22"/>
  <c r="J629" i="22" s="1"/>
  <c r="I622" i="22"/>
  <c r="J622" i="22" s="1"/>
  <c r="I621" i="22"/>
  <c r="J621" i="22" s="1"/>
  <c r="I612" i="22"/>
  <c r="J612" i="22" s="1"/>
  <c r="I611" i="22"/>
  <c r="J611" i="22" s="1"/>
  <c r="I605" i="22"/>
  <c r="J605" i="22" s="1"/>
  <c r="I604" i="22"/>
  <c r="J604" i="22" s="1"/>
  <c r="I598" i="22"/>
  <c r="J598" i="22" s="1"/>
  <c r="I597" i="22"/>
  <c r="J597" i="22" s="1"/>
  <c r="I591" i="22"/>
  <c r="J591" i="22" s="1"/>
  <c r="I590" i="22"/>
  <c r="J590" i="22" s="1"/>
  <c r="I582" i="22"/>
  <c r="J582" i="22" s="1"/>
  <c r="I581" i="22"/>
  <c r="J581" i="22" s="1"/>
  <c r="I576" i="22"/>
  <c r="J576" i="22" s="1"/>
  <c r="I575" i="22"/>
  <c r="J575" i="22" s="1"/>
  <c r="I571" i="22"/>
  <c r="J571" i="22" s="1"/>
  <c r="I570" i="22"/>
  <c r="J570" i="22" s="1"/>
  <c r="I566" i="22"/>
  <c r="J566" i="22" s="1"/>
  <c r="I565" i="22"/>
  <c r="J565" i="22" s="1"/>
  <c r="I564" i="22"/>
  <c r="J564" i="22" s="1"/>
  <c r="I563" i="22"/>
  <c r="J563" i="22" s="1"/>
  <c r="I562" i="22"/>
  <c r="J562" i="22" s="1"/>
  <c r="I561" i="22"/>
  <c r="J561" i="22" s="1"/>
  <c r="I560" i="22"/>
  <c r="J560" i="22" s="1"/>
  <c r="I559" i="22"/>
  <c r="J559" i="22" s="1"/>
  <c r="I558" i="22"/>
  <c r="J558" i="22" s="1"/>
  <c r="I557" i="22"/>
  <c r="J557" i="22" s="1"/>
  <c r="I556" i="22"/>
  <c r="J556" i="22" s="1"/>
  <c r="I555" i="22"/>
  <c r="J555" i="22" s="1"/>
  <c r="I554" i="22"/>
  <c r="J554" i="22" s="1"/>
  <c r="I553" i="22"/>
  <c r="J553" i="22" s="1"/>
  <c r="I545" i="22"/>
  <c r="J545" i="22" s="1"/>
  <c r="I544" i="22"/>
  <c r="J544" i="22" s="1"/>
  <c r="I538" i="22"/>
  <c r="J538" i="22" s="1"/>
  <c r="I537" i="22"/>
  <c r="J537" i="22" s="1"/>
  <c r="I531" i="22"/>
  <c r="J531" i="22" s="1"/>
  <c r="I530" i="22"/>
  <c r="J530" i="22" s="1"/>
  <c r="I526" i="22"/>
  <c r="J526" i="22" s="1"/>
  <c r="I525" i="22"/>
  <c r="J525" i="22" s="1"/>
  <c r="I524" i="22"/>
  <c r="J524" i="22" s="1"/>
  <c r="I523" i="22"/>
  <c r="J523" i="22" s="1"/>
  <c r="I522" i="22"/>
  <c r="J522" i="22" s="1"/>
  <c r="I521" i="22"/>
  <c r="J521" i="22" s="1"/>
  <c r="I511" i="22"/>
  <c r="J511" i="22" s="1"/>
  <c r="I510" i="22"/>
  <c r="J510" i="22" s="1"/>
  <c r="I509" i="22"/>
  <c r="J509" i="22" s="1"/>
  <c r="I503" i="22"/>
  <c r="J503" i="22" s="1"/>
  <c r="I502" i="22"/>
  <c r="J502" i="22" s="1"/>
  <c r="I488" i="22"/>
  <c r="J488" i="22" s="1"/>
  <c r="I487" i="22"/>
  <c r="J487" i="22" s="1"/>
  <c r="I486" i="22"/>
  <c r="J486" i="22" s="1"/>
  <c r="I479" i="22"/>
  <c r="J479" i="22" s="1"/>
  <c r="I478" i="22"/>
  <c r="J478" i="22" s="1"/>
  <c r="I477" i="22"/>
  <c r="J477" i="22" s="1"/>
  <c r="I476" i="22"/>
  <c r="J476" i="22" s="1"/>
  <c r="I475" i="22"/>
  <c r="J475" i="22" s="1"/>
  <c r="I474" i="22"/>
  <c r="J474" i="22" s="1"/>
  <c r="I469" i="22"/>
  <c r="J469" i="22" s="1"/>
  <c r="I458" i="22"/>
  <c r="J458" i="22" s="1"/>
  <c r="I457" i="22"/>
  <c r="J457" i="22" s="1"/>
  <c r="I456" i="22"/>
  <c r="J456" i="22" s="1"/>
  <c r="I455" i="22"/>
  <c r="J455" i="22" s="1"/>
  <c r="I454" i="22"/>
  <c r="J454" i="22" s="1"/>
  <c r="I453" i="22"/>
  <c r="J453" i="22" s="1"/>
  <c r="I452" i="22"/>
  <c r="J452" i="22" s="1"/>
  <c r="I445" i="22"/>
  <c r="J445" i="22" s="1"/>
  <c r="I444" i="22"/>
  <c r="J444" i="22" s="1"/>
  <c r="I443" i="22"/>
  <c r="J443" i="22" s="1"/>
  <c r="I442" i="22"/>
  <c r="J442" i="22" s="1"/>
  <c r="I441" i="22"/>
  <c r="J441" i="22" s="1"/>
  <c r="I440" i="22"/>
  <c r="J440" i="22" s="1"/>
  <c r="I439" i="22"/>
  <c r="J439" i="22" s="1"/>
  <c r="I427" i="22"/>
  <c r="J427" i="22" s="1"/>
  <c r="I426" i="22"/>
  <c r="J426" i="22" s="1"/>
  <c r="I425" i="22"/>
  <c r="J425" i="22" s="1"/>
  <c r="I424" i="22"/>
  <c r="J424" i="22" s="1"/>
  <c r="I423" i="22"/>
  <c r="J423" i="22" s="1"/>
  <c r="I416" i="22"/>
  <c r="J416" i="22" s="1"/>
  <c r="I415" i="22"/>
  <c r="J415" i="22" s="1"/>
  <c r="I414" i="22"/>
  <c r="J414" i="22" s="1"/>
  <c r="I413" i="22"/>
  <c r="J413" i="22" s="1"/>
  <c r="I409" i="22"/>
  <c r="J409" i="22" s="1"/>
  <c r="I408" i="22"/>
  <c r="J408" i="22" s="1"/>
  <c r="I407" i="22"/>
  <c r="J407" i="22" s="1"/>
  <c r="I403" i="22"/>
  <c r="J403" i="22" s="1"/>
  <c r="J404" i="22" s="1"/>
  <c r="J402" i="22" s="1"/>
  <c r="I402" i="22" s="1"/>
  <c r="G432" i="2" s="1"/>
  <c r="G72" i="20" s="1"/>
  <c r="H72" i="20" s="1"/>
  <c r="I398" i="22"/>
  <c r="J398" i="22" s="1"/>
  <c r="I397" i="22"/>
  <c r="J397" i="22" s="1"/>
  <c r="I396" i="22"/>
  <c r="J396" i="22" s="1"/>
  <c r="I395" i="22"/>
  <c r="J395" i="22" s="1"/>
  <c r="I382" i="22"/>
  <c r="J382" i="22" s="1"/>
  <c r="I381" i="22"/>
  <c r="J381" i="22" s="1"/>
  <c r="I374" i="22"/>
  <c r="J374" i="22" s="1"/>
  <c r="I373" i="22"/>
  <c r="J373" i="22" s="1"/>
  <c r="I365" i="22"/>
  <c r="J365" i="22" s="1"/>
  <c r="I364" i="22"/>
  <c r="J364" i="22" s="1"/>
  <c r="I357" i="22"/>
  <c r="J357" i="22" s="1"/>
  <c r="I356" i="22"/>
  <c r="J356" i="22" s="1"/>
  <c r="I350" i="22"/>
  <c r="J350" i="22" s="1"/>
  <c r="I349" i="22"/>
  <c r="J349" i="22" s="1"/>
  <c r="I343" i="22"/>
  <c r="J343" i="22" s="1"/>
  <c r="I342" i="22"/>
  <c r="J342" i="22" s="1"/>
  <c r="I335" i="22"/>
  <c r="J335" i="22" s="1"/>
  <c r="I334" i="22"/>
  <c r="J334" i="22" s="1"/>
  <c r="I328" i="22"/>
  <c r="J328" i="22" s="1"/>
  <c r="I322" i="22"/>
  <c r="J322" i="22" s="1"/>
  <c r="I321" i="22"/>
  <c r="J321" i="22" s="1"/>
  <c r="I316" i="22"/>
  <c r="J316" i="22" s="1"/>
  <c r="I315" i="22"/>
  <c r="J315" i="22" s="1"/>
  <c r="I309" i="22"/>
  <c r="J309" i="22" s="1"/>
  <c r="I308" i="22"/>
  <c r="J308" i="22" s="1"/>
  <c r="I302" i="22"/>
  <c r="J302" i="22" s="1"/>
  <c r="I301" i="22"/>
  <c r="J301" i="22" s="1"/>
  <c r="I296" i="22"/>
  <c r="J296" i="22" s="1"/>
  <c r="I295" i="22"/>
  <c r="J295" i="22" s="1"/>
  <c r="I287" i="22"/>
  <c r="J287" i="22" s="1"/>
  <c r="I286" i="22"/>
  <c r="J286" i="22" s="1"/>
  <c r="I278" i="22"/>
  <c r="J278" i="22" s="1"/>
  <c r="I277" i="22"/>
  <c r="J277" i="22" s="1"/>
  <c r="I276" i="22"/>
  <c r="J276" i="22" s="1"/>
  <c r="I269" i="22"/>
  <c r="J269" i="22" s="1"/>
  <c r="I268" i="22"/>
  <c r="J268" i="22" s="1"/>
  <c r="I250" i="22"/>
  <c r="J250" i="22" s="1"/>
  <c r="I249" i="22"/>
  <c r="J249" i="22" s="1"/>
  <c r="I240" i="22"/>
  <c r="J240" i="22" s="1"/>
  <c r="I239" i="22"/>
  <c r="J239" i="22" s="1"/>
  <c r="I238" i="22"/>
  <c r="J238" i="22" s="1"/>
  <c r="I232" i="22"/>
  <c r="J232" i="22" s="1"/>
  <c r="I231" i="22"/>
  <c r="J231" i="22" s="1"/>
  <c r="I230" i="22"/>
  <c r="J230" i="22" s="1"/>
  <c r="I223" i="22"/>
  <c r="J223" i="22" s="1"/>
  <c r="I222" i="22"/>
  <c r="J222" i="22" s="1"/>
  <c r="I221" i="22"/>
  <c r="J221" i="22" s="1"/>
  <c r="I214" i="22"/>
  <c r="J214" i="22" s="1"/>
  <c r="I213" i="22"/>
  <c r="J213" i="22" s="1"/>
  <c r="I212" i="22"/>
  <c r="J212" i="22" s="1"/>
  <c r="I208" i="22"/>
  <c r="J208" i="22" s="1"/>
  <c r="I207" i="22"/>
  <c r="J207" i="22" s="1"/>
  <c r="I203" i="22"/>
  <c r="J203" i="22" s="1"/>
  <c r="I202" i="22"/>
  <c r="J202" i="22" s="1"/>
  <c r="I198" i="22"/>
  <c r="J198" i="22" s="1"/>
  <c r="I197" i="22"/>
  <c r="J197" i="22" s="1"/>
  <c r="I196" i="22"/>
  <c r="J196" i="22" s="1"/>
  <c r="I195" i="22"/>
  <c r="J195" i="22" s="1"/>
  <c r="I191" i="22"/>
  <c r="J191" i="22" s="1"/>
  <c r="I190" i="22"/>
  <c r="J190" i="22" s="1"/>
  <c r="I186" i="22"/>
  <c r="J186" i="22" s="1"/>
  <c r="I185" i="22"/>
  <c r="J185" i="22" s="1"/>
  <c r="I171" i="22"/>
  <c r="J171" i="22" s="1"/>
  <c r="I170" i="22"/>
  <c r="J170" i="22" s="1"/>
  <c r="I165" i="22"/>
  <c r="J165" i="22" s="1"/>
  <c r="I161" i="22"/>
  <c r="J161" i="22" s="1"/>
  <c r="I160" i="22"/>
  <c r="J160" i="22" s="1"/>
  <c r="I156" i="22"/>
  <c r="J156" i="22" s="1"/>
  <c r="I155" i="22"/>
  <c r="J155" i="22" s="1"/>
  <c r="I151" i="22"/>
  <c r="J151" i="22" s="1"/>
  <c r="I150" i="22"/>
  <c r="J150" i="22" s="1"/>
  <c r="I146" i="22"/>
  <c r="J146" i="22" s="1"/>
  <c r="I145" i="22"/>
  <c r="J145" i="22" s="1"/>
  <c r="I141" i="22"/>
  <c r="J141" i="22" s="1"/>
  <c r="I140" i="22"/>
  <c r="J140" i="22" s="1"/>
  <c r="I136" i="22"/>
  <c r="J136" i="22" s="1"/>
  <c r="I135" i="22"/>
  <c r="J135" i="22" s="1"/>
  <c r="I131" i="22"/>
  <c r="J131" i="22" s="1"/>
  <c r="I130" i="22"/>
  <c r="J130" i="22" s="1"/>
  <c r="I126" i="22"/>
  <c r="J126" i="22" s="1"/>
  <c r="I125" i="22"/>
  <c r="J125" i="22" s="1"/>
  <c r="I124" i="22"/>
  <c r="J124" i="22" s="1"/>
  <c r="I123" i="22"/>
  <c r="J123" i="22" s="1"/>
  <c r="I119" i="22"/>
  <c r="J119" i="22" s="1"/>
  <c r="I118" i="22"/>
  <c r="J118" i="22" s="1"/>
  <c r="I114" i="22"/>
  <c r="J114" i="22" s="1"/>
  <c r="I113" i="22"/>
  <c r="J113" i="22" s="1"/>
  <c r="I112" i="22"/>
  <c r="J112" i="22" s="1"/>
  <c r="I111" i="22"/>
  <c r="J111" i="22" s="1"/>
  <c r="I110" i="22"/>
  <c r="J110" i="22" s="1"/>
  <c r="I109" i="22"/>
  <c r="J109" i="22" s="1"/>
  <c r="I105" i="22"/>
  <c r="J105" i="22" s="1"/>
  <c r="I104" i="22"/>
  <c r="J104" i="22" s="1"/>
  <c r="I103" i="22"/>
  <c r="J103" i="22" s="1"/>
  <c r="I102" i="22"/>
  <c r="J102" i="22" s="1"/>
  <c r="I101" i="22"/>
  <c r="J101" i="22" s="1"/>
  <c r="I100" i="22"/>
  <c r="J100" i="22" s="1"/>
  <c r="I90" i="22"/>
  <c r="J90" i="22" s="1"/>
  <c r="I89" i="22"/>
  <c r="J89" i="22" s="1"/>
  <c r="I85" i="22"/>
  <c r="J85" i="22" s="1"/>
  <c r="I84" i="22"/>
  <c r="J84" i="22" s="1"/>
  <c r="I70" i="22"/>
  <c r="J70" i="22" s="1"/>
  <c r="I69" i="22"/>
  <c r="J69" i="22" s="1"/>
  <c r="I68" i="22"/>
  <c r="J68" i="22" s="1"/>
  <c r="I60" i="22"/>
  <c r="J60" i="22" s="1"/>
  <c r="I59" i="22"/>
  <c r="J59" i="22" s="1"/>
  <c r="I58" i="22"/>
  <c r="J58" i="22" s="1"/>
  <c r="I57" i="22"/>
  <c r="J57" i="22" s="1"/>
  <c r="I56" i="22"/>
  <c r="J56" i="22" s="1"/>
  <c r="I48" i="22"/>
  <c r="J48" i="22" s="1"/>
  <c r="I47" i="22"/>
  <c r="J47" i="22" s="1"/>
  <c r="I46" i="22"/>
  <c r="J46" i="22" s="1"/>
  <c r="I15" i="22"/>
  <c r="J15" i="22" s="1"/>
  <c r="I6" i="22"/>
  <c r="J6" i="22" s="1"/>
  <c r="J1109" i="22"/>
  <c r="I1109" i="22" s="1"/>
  <c r="G1010" i="2" s="1"/>
  <c r="G174" i="20" s="1"/>
  <c r="H174" i="20" s="1"/>
  <c r="J1741" i="22"/>
  <c r="J1739" i="22" s="1"/>
  <c r="I1739" i="22" s="1"/>
  <c r="G1659" i="2" s="1"/>
  <c r="G273" i="20" s="1"/>
  <c r="H273" i="20" s="1"/>
  <c r="J1535" i="22"/>
  <c r="J1515" i="22"/>
  <c r="J1064" i="22"/>
  <c r="J1062" i="22" s="1"/>
  <c r="I1062" i="22" s="1"/>
  <c r="J1016" i="22"/>
  <c r="J801" i="22"/>
  <c r="J799" i="22" s="1"/>
  <c r="I799" i="22" s="1"/>
  <c r="J715" i="22"/>
  <c r="J695" i="22"/>
  <c r="L1759" i="22"/>
  <c r="L1743" i="22"/>
  <c r="L1739" i="22"/>
  <c r="L1728" i="22"/>
  <c r="L1719" i="22"/>
  <c r="L1713" i="22"/>
  <c r="L1707" i="22"/>
  <c r="L1699" i="22"/>
  <c r="L1693" i="22"/>
  <c r="L1688" i="22"/>
  <c r="L1682" i="22"/>
  <c r="L1677" i="22"/>
  <c r="L1672" i="22"/>
  <c r="L1666" i="22"/>
  <c r="L1659" i="22"/>
  <c r="L1652" i="22"/>
  <c r="L1645" i="22"/>
  <c r="L1639" i="22"/>
  <c r="L1624" i="22"/>
  <c r="L1617" i="22"/>
  <c r="L1610" i="22"/>
  <c r="L1603" i="22"/>
  <c r="L1596" i="22"/>
  <c r="L1589" i="22"/>
  <c r="L1582" i="22"/>
  <c r="L1578" i="22"/>
  <c r="L1566" i="22"/>
  <c r="L1554" i="22"/>
  <c r="L1543" i="22"/>
  <c r="L1537" i="22"/>
  <c r="L1517" i="22"/>
  <c r="L1496" i="22"/>
  <c r="L1488" i="22"/>
  <c r="L1478" i="22"/>
  <c r="L1471" i="22"/>
  <c r="L1465" i="22"/>
  <c r="L1458" i="22"/>
  <c r="L1448" i="22"/>
  <c r="L1440" i="22"/>
  <c r="L1433" i="22"/>
  <c r="L1426" i="22"/>
  <c r="L1419" i="22"/>
  <c r="L1410" i="22"/>
  <c r="L1404" i="22"/>
  <c r="L1399" i="22"/>
  <c r="L1385" i="22"/>
  <c r="L1377" i="22"/>
  <c r="L1368" i="22"/>
  <c r="L1360" i="22"/>
  <c r="L1353" i="22"/>
  <c r="L1346" i="22"/>
  <c r="L1338" i="22"/>
  <c r="L1331" i="22"/>
  <c r="L1325" i="22"/>
  <c r="L1318" i="22"/>
  <c r="L1311" i="22"/>
  <c r="L1305" i="22"/>
  <c r="L1296" i="22"/>
  <c r="L1286" i="22"/>
  <c r="L1278" i="22"/>
  <c r="L1274" i="22"/>
  <c r="L1264" i="22"/>
  <c r="L1249" i="22"/>
  <c r="L1245" i="22"/>
  <c r="L1238" i="22"/>
  <c r="L1230" i="22"/>
  <c r="L1221" i="22"/>
  <c r="L1212" i="22"/>
  <c r="L1207" i="22"/>
  <c r="L1200" i="22"/>
  <c r="L1192" i="22"/>
  <c r="L1187" i="22"/>
  <c r="L1182" i="22"/>
  <c r="L1177" i="22"/>
  <c r="L1172" i="22"/>
  <c r="L1167" i="22"/>
  <c r="L1162" i="22"/>
  <c r="L1157" i="22"/>
  <c r="L1152" i="22"/>
  <c r="L1147" i="22"/>
  <c r="L1142" i="22"/>
  <c r="L1137" i="22"/>
  <c r="L1130" i="22"/>
  <c r="L1125" i="22"/>
  <c r="L1120" i="22"/>
  <c r="L1113" i="22"/>
  <c r="L1104" i="22"/>
  <c r="L1091" i="22"/>
  <c r="L1084" i="22"/>
  <c r="L1078" i="22"/>
  <c r="L1074" i="22"/>
  <c r="L1070" i="22"/>
  <c r="L1066" i="22"/>
  <c r="L1062" i="22"/>
  <c r="L1049" i="22"/>
  <c r="L987" i="22"/>
  <c r="L982" i="22"/>
  <c r="L966" i="22"/>
  <c r="L955" i="22"/>
  <c r="L946" i="22"/>
  <c r="L940" i="22"/>
  <c r="L934" i="22"/>
  <c r="L926" i="22"/>
  <c r="L920" i="22"/>
  <c r="L915" i="22"/>
  <c r="L909" i="22"/>
  <c r="L904" i="22"/>
  <c r="L899" i="22"/>
  <c r="L893" i="22"/>
  <c r="L886" i="22"/>
  <c r="L879" i="22"/>
  <c r="L872" i="22"/>
  <c r="L866" i="22"/>
  <c r="L860" i="22"/>
  <c r="L845" i="22"/>
  <c r="L838" i="22"/>
  <c r="L831" i="22"/>
  <c r="L824" i="22"/>
  <c r="L817" i="22"/>
  <c r="L810" i="22"/>
  <c r="L803" i="22"/>
  <c r="L799" i="22"/>
  <c r="L787" i="22"/>
  <c r="L775" i="22"/>
  <c r="L764" i="22"/>
  <c r="L757" i="22"/>
  <c r="L747" i="22"/>
  <c r="L731" i="22"/>
  <c r="L723" i="22"/>
  <c r="L717" i="22"/>
  <c r="L697" i="22"/>
  <c r="L676" i="22"/>
  <c r="L668" i="22"/>
  <c r="L658" i="22"/>
  <c r="L651" i="22"/>
  <c r="L645" i="22"/>
  <c r="L638" i="22"/>
  <c r="L628" i="22"/>
  <c r="L620" i="22"/>
  <c r="L610" i="22"/>
  <c r="L603" i="22"/>
  <c r="L596" i="22"/>
  <c r="L589" i="22"/>
  <c r="L580" i="22"/>
  <c r="L574" i="22"/>
  <c r="L569" i="22"/>
  <c r="L552" i="22"/>
  <c r="L543" i="22"/>
  <c r="L536" i="22"/>
  <c r="L529" i="22"/>
  <c r="L520" i="22"/>
  <c r="L516" i="22"/>
  <c r="L508" i="22"/>
  <c r="L501" i="22"/>
  <c r="L485" i="22"/>
  <c r="L473" i="22"/>
  <c r="L468" i="22"/>
  <c r="L464" i="22"/>
  <c r="L451" i="22"/>
  <c r="L438" i="22"/>
  <c r="L422" i="22"/>
  <c r="L412" i="22"/>
  <c r="L406" i="22"/>
  <c r="L402" i="22"/>
  <c r="L394" i="22"/>
  <c r="L380" i="22"/>
  <c r="L372" i="22"/>
  <c r="L363" i="22"/>
  <c r="L355" i="22"/>
  <c r="L348" i="22"/>
  <c r="L341" i="22"/>
  <c r="L333" i="22"/>
  <c r="L327" i="22"/>
  <c r="L320" i="22"/>
  <c r="L314" i="22"/>
  <c r="L307" i="22"/>
  <c r="L300" i="22"/>
  <c r="L294" i="22"/>
  <c r="L285" i="22"/>
  <c r="L275" i="22"/>
  <c r="L267" i="22"/>
  <c r="L263" i="22"/>
  <c r="L248" i="22"/>
  <c r="L244" i="22"/>
  <c r="L237" i="22"/>
  <c r="L229" i="22"/>
  <c r="L220" i="22"/>
  <c r="L211" i="22"/>
  <c r="L206" i="22"/>
  <c r="L201" i="22"/>
  <c r="L194" i="22"/>
  <c r="L189" i="22"/>
  <c r="L184" i="22"/>
  <c r="L179" i="22"/>
  <c r="L174" i="22"/>
  <c r="L169" i="22"/>
  <c r="L164" i="22"/>
  <c r="L159" i="22"/>
  <c r="L154" i="22"/>
  <c r="L149" i="22"/>
  <c r="L144" i="22"/>
  <c r="L139" i="22"/>
  <c r="L134" i="22"/>
  <c r="L129" i="22"/>
  <c r="L122" i="22"/>
  <c r="L117" i="22"/>
  <c r="L108" i="22"/>
  <c r="L99" i="22"/>
  <c r="L95" i="22"/>
  <c r="L88" i="22"/>
  <c r="L83" i="22"/>
  <c r="L78" i="22"/>
  <c r="L73" i="22"/>
  <c r="L67" i="22"/>
  <c r="L55" i="22"/>
  <c r="L45" i="22"/>
  <c r="L41" i="22"/>
  <c r="L23" i="22"/>
  <c r="L14" i="22"/>
  <c r="L5" i="22"/>
  <c r="L10" i="20"/>
  <c r="L14" i="20"/>
  <c r="L15" i="20"/>
  <c r="L41" i="20"/>
  <c r="L48" i="20"/>
  <c r="L53" i="20"/>
  <c r="L60" i="20"/>
  <c r="L66" i="20"/>
  <c r="L70" i="20"/>
  <c r="L71" i="20"/>
  <c r="L78" i="20"/>
  <c r="L82" i="20"/>
  <c r="L84" i="20"/>
  <c r="L90" i="20"/>
  <c r="L92" i="20"/>
  <c r="L98" i="20"/>
  <c r="L113" i="20"/>
  <c r="L119" i="20"/>
  <c r="L120" i="20"/>
  <c r="L123" i="20"/>
  <c r="L138" i="20"/>
  <c r="L139" i="20"/>
  <c r="L144" i="20"/>
  <c r="L156" i="20"/>
  <c r="L159" i="20"/>
  <c r="L164" i="20"/>
  <c r="L167" i="20"/>
  <c r="L172" i="20"/>
  <c r="L176" i="20"/>
  <c r="L177" i="20"/>
  <c r="L195" i="20"/>
  <c r="L203" i="20"/>
  <c r="L208" i="20"/>
  <c r="L214" i="20"/>
  <c r="L220" i="20"/>
  <c r="L223" i="20"/>
  <c r="L237" i="20"/>
  <c r="L241" i="20"/>
  <c r="L255" i="20"/>
  <c r="L256" i="20"/>
  <c r="L261" i="20"/>
  <c r="L274" i="20"/>
  <c r="F253" i="20"/>
  <c r="E253" i="20"/>
  <c r="D253" i="20"/>
  <c r="C253" i="20"/>
  <c r="B253" i="20"/>
  <c r="E174" i="20"/>
  <c r="D174" i="20"/>
  <c r="C174" i="20"/>
  <c r="B174" i="20"/>
  <c r="E136" i="20"/>
  <c r="D136" i="20"/>
  <c r="C136" i="20"/>
  <c r="B136" i="20"/>
  <c r="F135" i="20"/>
  <c r="E135" i="20"/>
  <c r="D135" i="20"/>
  <c r="C135" i="20"/>
  <c r="B135" i="20"/>
  <c r="E87" i="20"/>
  <c r="D87" i="20"/>
  <c r="C87" i="20"/>
  <c r="B87" i="20"/>
  <c r="F77" i="20"/>
  <c r="E77" i="20"/>
  <c r="D77" i="20"/>
  <c r="C77" i="20"/>
  <c r="B77" i="20"/>
  <c r="F76" i="20"/>
  <c r="E76" i="20"/>
  <c r="D76" i="20"/>
  <c r="C76" i="20"/>
  <c r="B76" i="20"/>
  <c r="E254" i="20"/>
  <c r="D254" i="20"/>
  <c r="C254" i="20"/>
  <c r="B254" i="20"/>
  <c r="F276" i="20"/>
  <c r="E276" i="20"/>
  <c r="D276" i="20"/>
  <c r="C276" i="20"/>
  <c r="B276" i="20"/>
  <c r="F275" i="20"/>
  <c r="E275" i="20"/>
  <c r="D275" i="20"/>
  <c r="C275" i="20"/>
  <c r="B275" i="20"/>
  <c r="F273" i="20"/>
  <c r="E273" i="20"/>
  <c r="D273" i="20"/>
  <c r="C273" i="20"/>
  <c r="B273" i="20"/>
  <c r="F272" i="20"/>
  <c r="E272" i="20"/>
  <c r="D272" i="20"/>
  <c r="C272" i="20"/>
  <c r="B272" i="20"/>
  <c r="F271" i="20"/>
  <c r="E271" i="20"/>
  <c r="D271" i="20"/>
  <c r="C271" i="20"/>
  <c r="B271" i="20"/>
  <c r="F270" i="20"/>
  <c r="E270" i="20"/>
  <c r="D270" i="20"/>
  <c r="C270" i="20"/>
  <c r="B270" i="20"/>
  <c r="F269" i="20"/>
  <c r="E269" i="20"/>
  <c r="D269" i="20"/>
  <c r="C269" i="20"/>
  <c r="B269" i="20"/>
  <c r="F268" i="20"/>
  <c r="E268" i="20"/>
  <c r="D268" i="20"/>
  <c r="C268" i="20"/>
  <c r="B268" i="20"/>
  <c r="F267" i="20"/>
  <c r="E267" i="20"/>
  <c r="D267" i="20"/>
  <c r="C267" i="20"/>
  <c r="B267" i="20"/>
  <c r="F266" i="20"/>
  <c r="E266" i="20"/>
  <c r="D266" i="20"/>
  <c r="C266" i="20"/>
  <c r="B266" i="20"/>
  <c r="F265" i="20"/>
  <c r="E265" i="20"/>
  <c r="D265" i="20"/>
  <c r="C265" i="20"/>
  <c r="B265" i="20"/>
  <c r="F264" i="20"/>
  <c r="E264" i="20"/>
  <c r="D264" i="20"/>
  <c r="C264" i="20"/>
  <c r="B264" i="20"/>
  <c r="F263" i="20"/>
  <c r="E263" i="20"/>
  <c r="D263" i="20"/>
  <c r="C263" i="20"/>
  <c r="B263" i="20"/>
  <c r="F262" i="20"/>
  <c r="E262" i="20"/>
  <c r="D262" i="20"/>
  <c r="C262" i="20"/>
  <c r="B262" i="20"/>
  <c r="F260" i="20"/>
  <c r="E260" i="20"/>
  <c r="D260" i="20"/>
  <c r="C260" i="20"/>
  <c r="B260" i="20"/>
  <c r="F259" i="20"/>
  <c r="E259" i="20"/>
  <c r="D259" i="20"/>
  <c r="C259" i="20"/>
  <c r="B259" i="20"/>
  <c r="F258" i="20"/>
  <c r="E258" i="20"/>
  <c r="D258" i="20"/>
  <c r="C258" i="20"/>
  <c r="B258" i="20"/>
  <c r="F257" i="20"/>
  <c r="E257" i="20"/>
  <c r="D257" i="20"/>
  <c r="C257" i="20"/>
  <c r="B257" i="20"/>
  <c r="F252" i="20"/>
  <c r="E252" i="20"/>
  <c r="D252" i="20"/>
  <c r="C252" i="20"/>
  <c r="B252" i="20"/>
  <c r="F251" i="20"/>
  <c r="E251" i="20"/>
  <c r="D251" i="20"/>
  <c r="C251" i="20"/>
  <c r="B251" i="20"/>
  <c r="F250" i="20"/>
  <c r="E250" i="20"/>
  <c r="D250" i="20"/>
  <c r="C250" i="20"/>
  <c r="B250" i="20"/>
  <c r="F249" i="20"/>
  <c r="E249" i="20"/>
  <c r="D249" i="20"/>
  <c r="C249" i="20"/>
  <c r="B249" i="20"/>
  <c r="F248" i="20"/>
  <c r="E248" i="20"/>
  <c r="D248" i="20"/>
  <c r="C248" i="20"/>
  <c r="B248" i="20"/>
  <c r="F247" i="20"/>
  <c r="E247" i="20"/>
  <c r="D247" i="20"/>
  <c r="C247" i="20"/>
  <c r="B247" i="20"/>
  <c r="F246" i="20"/>
  <c r="E246" i="20"/>
  <c r="D246" i="20"/>
  <c r="C246" i="20"/>
  <c r="B246" i="20"/>
  <c r="F245" i="20"/>
  <c r="E245" i="20"/>
  <c r="D245" i="20"/>
  <c r="C245" i="20"/>
  <c r="B245" i="20"/>
  <c r="F244" i="20"/>
  <c r="E244" i="20"/>
  <c r="D244" i="20"/>
  <c r="C244" i="20"/>
  <c r="B244" i="20"/>
  <c r="F243" i="20"/>
  <c r="E243" i="20"/>
  <c r="D243" i="20"/>
  <c r="C243" i="20"/>
  <c r="B243" i="20"/>
  <c r="F242" i="20"/>
  <c r="E242" i="20"/>
  <c r="D242" i="20"/>
  <c r="C242" i="20"/>
  <c r="B242" i="20"/>
  <c r="F240" i="20"/>
  <c r="E240" i="20"/>
  <c r="D240" i="20"/>
  <c r="C240" i="20"/>
  <c r="B240" i="20"/>
  <c r="F239" i="20"/>
  <c r="E239" i="20"/>
  <c r="D239" i="20"/>
  <c r="C239" i="20"/>
  <c r="B239" i="20"/>
  <c r="F238" i="20"/>
  <c r="E238" i="20"/>
  <c r="D238" i="20"/>
  <c r="C238" i="20"/>
  <c r="B238" i="20"/>
  <c r="F236" i="20"/>
  <c r="E236" i="20"/>
  <c r="D236" i="20"/>
  <c r="C236" i="20"/>
  <c r="B236" i="20"/>
  <c r="F235" i="20"/>
  <c r="E235" i="20"/>
  <c r="D235" i="20"/>
  <c r="C235" i="20"/>
  <c r="B235" i="20"/>
  <c r="F234" i="20"/>
  <c r="E234" i="20"/>
  <c r="D234" i="20"/>
  <c r="C234" i="20"/>
  <c r="B234" i="20"/>
  <c r="F233" i="20"/>
  <c r="E233" i="20"/>
  <c r="D233" i="20"/>
  <c r="C233" i="20"/>
  <c r="B233" i="20"/>
  <c r="F232" i="20"/>
  <c r="E232" i="20"/>
  <c r="D232" i="20"/>
  <c r="C232" i="20"/>
  <c r="B232" i="20"/>
  <c r="F231" i="20"/>
  <c r="E231" i="20"/>
  <c r="D231" i="20"/>
  <c r="C231" i="20"/>
  <c r="B231" i="20"/>
  <c r="F230" i="20"/>
  <c r="E230" i="20"/>
  <c r="D230" i="20"/>
  <c r="C230" i="20"/>
  <c r="B230" i="20"/>
  <c r="F229" i="20"/>
  <c r="E229" i="20"/>
  <c r="D229" i="20"/>
  <c r="C229" i="20"/>
  <c r="B229" i="20"/>
  <c r="F228" i="20"/>
  <c r="E228" i="20"/>
  <c r="D228" i="20"/>
  <c r="C228" i="20"/>
  <c r="B228" i="20"/>
  <c r="F227" i="20"/>
  <c r="E227" i="20"/>
  <c r="D227" i="20"/>
  <c r="C227" i="20"/>
  <c r="B227" i="20"/>
  <c r="F226" i="20"/>
  <c r="E226" i="20"/>
  <c r="D226" i="20"/>
  <c r="C226" i="20"/>
  <c r="B226" i="20"/>
  <c r="F225" i="20"/>
  <c r="E225" i="20"/>
  <c r="D225" i="20"/>
  <c r="C225" i="20"/>
  <c r="B225" i="20"/>
  <c r="F224" i="20"/>
  <c r="E224" i="20"/>
  <c r="D224" i="20"/>
  <c r="C224" i="20"/>
  <c r="B224" i="20"/>
  <c r="E222" i="20"/>
  <c r="D222" i="20"/>
  <c r="C222" i="20"/>
  <c r="B222" i="20"/>
  <c r="F221" i="20"/>
  <c r="E221" i="20"/>
  <c r="D221" i="20"/>
  <c r="C221" i="20"/>
  <c r="B221" i="20"/>
  <c r="F219" i="20"/>
  <c r="E219" i="20"/>
  <c r="D219" i="20"/>
  <c r="C219" i="20"/>
  <c r="B219" i="20"/>
  <c r="F218" i="20"/>
  <c r="E218" i="20"/>
  <c r="D218" i="20"/>
  <c r="C218" i="20"/>
  <c r="B218" i="20"/>
  <c r="F217" i="20"/>
  <c r="E217" i="20"/>
  <c r="D217" i="20"/>
  <c r="C217" i="20"/>
  <c r="B217" i="20"/>
  <c r="E216" i="20"/>
  <c r="D216" i="20"/>
  <c r="C216" i="20"/>
  <c r="B216" i="20"/>
  <c r="F215" i="20"/>
  <c r="E215" i="20"/>
  <c r="D215" i="20"/>
  <c r="C215" i="20"/>
  <c r="B215" i="20"/>
  <c r="E213" i="20"/>
  <c r="D213" i="20"/>
  <c r="C213" i="20"/>
  <c r="B213" i="20"/>
  <c r="E212" i="20"/>
  <c r="D212" i="20"/>
  <c r="C212" i="20"/>
  <c r="B212" i="20"/>
  <c r="F211" i="20"/>
  <c r="E211" i="20"/>
  <c r="D211" i="20"/>
  <c r="C211" i="20"/>
  <c r="B211" i="20"/>
  <c r="F210" i="20"/>
  <c r="E210" i="20"/>
  <c r="D210" i="20"/>
  <c r="C210" i="20"/>
  <c r="B210" i="20"/>
  <c r="F209" i="20"/>
  <c r="E209" i="20"/>
  <c r="D209" i="20"/>
  <c r="C209" i="20"/>
  <c r="B209" i="20"/>
  <c r="F207" i="20"/>
  <c r="E207" i="20"/>
  <c r="D207" i="20"/>
  <c r="C207" i="20"/>
  <c r="B207" i="20"/>
  <c r="F206" i="20"/>
  <c r="E206" i="20"/>
  <c r="D206" i="20"/>
  <c r="C206" i="20"/>
  <c r="B206" i="20"/>
  <c r="F205" i="20"/>
  <c r="E205" i="20"/>
  <c r="D205" i="20"/>
  <c r="C205" i="20"/>
  <c r="B205" i="20"/>
  <c r="F204" i="20"/>
  <c r="E204" i="20"/>
  <c r="D204" i="20"/>
  <c r="C204" i="20"/>
  <c r="B204" i="20"/>
  <c r="F202" i="20"/>
  <c r="E202" i="20"/>
  <c r="D202" i="20"/>
  <c r="C202" i="20"/>
  <c r="B202" i="20"/>
  <c r="F201" i="20"/>
  <c r="E201" i="20"/>
  <c r="D201" i="20"/>
  <c r="C201" i="20"/>
  <c r="B201" i="20"/>
  <c r="F200" i="20"/>
  <c r="E200" i="20"/>
  <c r="D200" i="20"/>
  <c r="C200" i="20"/>
  <c r="B200" i="20"/>
  <c r="F199" i="20"/>
  <c r="E199" i="20"/>
  <c r="D199" i="20"/>
  <c r="C199" i="20"/>
  <c r="B199" i="20"/>
  <c r="F198" i="20"/>
  <c r="E198" i="20"/>
  <c r="D198" i="20"/>
  <c r="C198" i="20"/>
  <c r="B198" i="20"/>
  <c r="F197" i="20"/>
  <c r="E197" i="20"/>
  <c r="D197" i="20"/>
  <c r="C197" i="20"/>
  <c r="B197" i="20"/>
  <c r="F196" i="20"/>
  <c r="E196" i="20"/>
  <c r="D196" i="20"/>
  <c r="C196" i="20"/>
  <c r="B196" i="20"/>
  <c r="F194" i="20"/>
  <c r="E194" i="20"/>
  <c r="D194" i="20"/>
  <c r="C194" i="20"/>
  <c r="B194" i="20"/>
  <c r="F193" i="20"/>
  <c r="E193" i="20"/>
  <c r="D193" i="20"/>
  <c r="C193" i="20"/>
  <c r="B193" i="20"/>
  <c r="F192" i="20"/>
  <c r="E192" i="20"/>
  <c r="D192" i="20"/>
  <c r="C192" i="20"/>
  <c r="B192" i="20"/>
  <c r="E191" i="20"/>
  <c r="D191" i="20"/>
  <c r="C191" i="20"/>
  <c r="B191" i="20"/>
  <c r="F190" i="20"/>
  <c r="E190" i="20"/>
  <c r="D190" i="20"/>
  <c r="C190" i="20"/>
  <c r="B190" i="20"/>
  <c r="F189" i="20"/>
  <c r="E189" i="20"/>
  <c r="D189" i="20"/>
  <c r="C189" i="20"/>
  <c r="B189" i="20"/>
  <c r="E188" i="20"/>
  <c r="D188" i="20"/>
  <c r="C188" i="20"/>
  <c r="B188" i="20"/>
  <c r="F187" i="20"/>
  <c r="E187" i="20"/>
  <c r="D187" i="20"/>
  <c r="C187" i="20"/>
  <c r="B187" i="20"/>
  <c r="E186" i="20"/>
  <c r="D186" i="20"/>
  <c r="C186" i="20"/>
  <c r="B186" i="20"/>
  <c r="E185" i="20"/>
  <c r="D185" i="20"/>
  <c r="C185" i="20"/>
  <c r="B185" i="20"/>
  <c r="E184" i="20"/>
  <c r="D184" i="20"/>
  <c r="C184" i="20"/>
  <c r="B184" i="20"/>
  <c r="E183" i="20"/>
  <c r="D183" i="20"/>
  <c r="C183" i="20"/>
  <c r="B183" i="20"/>
  <c r="E182" i="20"/>
  <c r="D182" i="20"/>
  <c r="C182" i="20"/>
  <c r="B182" i="20"/>
  <c r="E181" i="20"/>
  <c r="D181" i="20"/>
  <c r="C181" i="20"/>
  <c r="B181" i="20"/>
  <c r="E180" i="20"/>
  <c r="D180" i="20"/>
  <c r="C180" i="20"/>
  <c r="B180" i="20"/>
  <c r="E179" i="20"/>
  <c r="D179" i="20"/>
  <c r="C179" i="20"/>
  <c r="B179" i="20"/>
  <c r="E178" i="20"/>
  <c r="D178" i="20"/>
  <c r="C178" i="20"/>
  <c r="B178" i="20"/>
  <c r="F175" i="20"/>
  <c r="E175" i="20"/>
  <c r="D175" i="20"/>
  <c r="C175" i="20"/>
  <c r="B175" i="20"/>
  <c r="F173" i="20"/>
  <c r="E173" i="20"/>
  <c r="D173" i="20"/>
  <c r="C173" i="20"/>
  <c r="B173" i="20"/>
  <c r="F171" i="20"/>
  <c r="E171" i="20"/>
  <c r="D171" i="20"/>
  <c r="C171" i="20"/>
  <c r="B171" i="20"/>
  <c r="F170" i="20"/>
  <c r="E170" i="20"/>
  <c r="D170" i="20"/>
  <c r="C170" i="20"/>
  <c r="B170" i="20"/>
  <c r="F169" i="20"/>
  <c r="E169" i="20"/>
  <c r="D169" i="20"/>
  <c r="C169" i="20"/>
  <c r="B169" i="20"/>
  <c r="F168" i="20"/>
  <c r="E168" i="20"/>
  <c r="D168" i="20"/>
  <c r="C168" i="20"/>
  <c r="B168" i="20"/>
  <c r="F166" i="20"/>
  <c r="E166" i="20"/>
  <c r="D166" i="20"/>
  <c r="C166" i="20"/>
  <c r="B166" i="20"/>
  <c r="F165" i="20"/>
  <c r="E165" i="20"/>
  <c r="D165" i="20"/>
  <c r="C165" i="20"/>
  <c r="B165" i="20"/>
  <c r="F163" i="20"/>
  <c r="E163" i="20"/>
  <c r="D163" i="20"/>
  <c r="C163" i="20"/>
  <c r="B163" i="20"/>
  <c r="F162" i="20"/>
  <c r="E162" i="20"/>
  <c r="D162" i="20"/>
  <c r="C162" i="20"/>
  <c r="B162" i="20"/>
  <c r="F161" i="20"/>
  <c r="E161" i="20"/>
  <c r="D161" i="20"/>
  <c r="C161" i="20"/>
  <c r="B161" i="20"/>
  <c r="F160" i="20"/>
  <c r="E160" i="20"/>
  <c r="D160" i="20"/>
  <c r="C160" i="20"/>
  <c r="B160" i="20"/>
  <c r="E158" i="20"/>
  <c r="D158" i="20"/>
  <c r="C158" i="20"/>
  <c r="B158" i="20"/>
  <c r="E157" i="20"/>
  <c r="D157" i="20"/>
  <c r="C157" i="20"/>
  <c r="B157" i="20"/>
  <c r="E155" i="20"/>
  <c r="D155" i="20"/>
  <c r="C155" i="20"/>
  <c r="B155" i="20"/>
  <c r="F154" i="20"/>
  <c r="E154" i="20"/>
  <c r="D154" i="20"/>
  <c r="C154" i="20"/>
  <c r="B154" i="20"/>
  <c r="F153" i="20"/>
  <c r="E153" i="20"/>
  <c r="D153" i="20"/>
  <c r="C153" i="20"/>
  <c r="B153" i="20"/>
  <c r="F152" i="20"/>
  <c r="E152" i="20"/>
  <c r="D152" i="20"/>
  <c r="C152" i="20"/>
  <c r="B152" i="20"/>
  <c r="F151" i="20"/>
  <c r="E151" i="20"/>
  <c r="D151" i="20"/>
  <c r="C151" i="20"/>
  <c r="B151" i="20"/>
  <c r="F150" i="20"/>
  <c r="E150" i="20"/>
  <c r="D150" i="20"/>
  <c r="C150" i="20"/>
  <c r="B150" i="20"/>
  <c r="F149" i="20"/>
  <c r="E149" i="20"/>
  <c r="D149" i="20"/>
  <c r="C149" i="20"/>
  <c r="B149" i="20"/>
  <c r="F148" i="20"/>
  <c r="E148" i="20"/>
  <c r="D148" i="20"/>
  <c r="C148" i="20"/>
  <c r="B148" i="20"/>
  <c r="F147" i="20"/>
  <c r="E147" i="20"/>
  <c r="D147" i="20"/>
  <c r="C147" i="20"/>
  <c r="B147" i="20"/>
  <c r="F146" i="20"/>
  <c r="E146" i="20"/>
  <c r="D146" i="20"/>
  <c r="C146" i="20"/>
  <c r="B146" i="20"/>
  <c r="F145" i="20"/>
  <c r="E145" i="20"/>
  <c r="D145" i="20"/>
  <c r="C145" i="20"/>
  <c r="B145" i="20"/>
  <c r="F143" i="20"/>
  <c r="E143" i="20"/>
  <c r="D143" i="20"/>
  <c r="C143" i="20"/>
  <c r="B143" i="20"/>
  <c r="F142" i="20"/>
  <c r="E142" i="20"/>
  <c r="D142" i="20"/>
  <c r="C142" i="20"/>
  <c r="B142" i="20"/>
  <c r="F141" i="20"/>
  <c r="E141" i="20"/>
  <c r="D141" i="20"/>
  <c r="C141" i="20"/>
  <c r="B141" i="20"/>
  <c r="F140" i="20"/>
  <c r="E140" i="20"/>
  <c r="D140" i="20"/>
  <c r="C140" i="20"/>
  <c r="B140" i="20"/>
  <c r="F137" i="20"/>
  <c r="E137" i="20"/>
  <c r="D137" i="20"/>
  <c r="C137" i="20"/>
  <c r="B137" i="20"/>
  <c r="F134" i="20"/>
  <c r="E134" i="20"/>
  <c r="D134" i="20"/>
  <c r="C134" i="20"/>
  <c r="B134" i="20"/>
  <c r="F133" i="20"/>
  <c r="E133" i="20"/>
  <c r="D133" i="20"/>
  <c r="C133" i="20"/>
  <c r="B133" i="20"/>
  <c r="F132" i="20"/>
  <c r="E132" i="20"/>
  <c r="D132" i="20"/>
  <c r="C132" i="20"/>
  <c r="B132" i="20"/>
  <c r="F131" i="20"/>
  <c r="E131" i="20"/>
  <c r="D131" i="20"/>
  <c r="C131" i="20"/>
  <c r="B131" i="20"/>
  <c r="F130" i="20"/>
  <c r="E130" i="20"/>
  <c r="D130" i="20"/>
  <c r="C130" i="20"/>
  <c r="B130" i="20"/>
  <c r="F129" i="20"/>
  <c r="E129" i="20"/>
  <c r="D129" i="20"/>
  <c r="C129" i="20"/>
  <c r="B129" i="20"/>
  <c r="F128" i="20"/>
  <c r="E128" i="20"/>
  <c r="D128" i="20"/>
  <c r="C128" i="20"/>
  <c r="B128" i="20"/>
  <c r="E127" i="20"/>
  <c r="D127" i="20"/>
  <c r="C127" i="20"/>
  <c r="B127" i="20"/>
  <c r="E126" i="20"/>
  <c r="D126" i="20"/>
  <c r="C126" i="20"/>
  <c r="B126" i="20"/>
  <c r="E125" i="20"/>
  <c r="D125" i="20"/>
  <c r="C125" i="20"/>
  <c r="B125" i="20"/>
  <c r="E124" i="20"/>
  <c r="D124" i="20"/>
  <c r="C124" i="20"/>
  <c r="B124" i="20"/>
  <c r="F122" i="20"/>
  <c r="E122" i="20"/>
  <c r="D122" i="20"/>
  <c r="C122" i="20"/>
  <c r="B122" i="20"/>
  <c r="F121" i="20"/>
  <c r="E121" i="20"/>
  <c r="D121" i="20"/>
  <c r="C121" i="20"/>
  <c r="B121" i="20"/>
  <c r="F118" i="20"/>
  <c r="E118" i="20"/>
  <c r="D118" i="20"/>
  <c r="C118" i="20"/>
  <c r="B118" i="20"/>
  <c r="F117" i="20"/>
  <c r="E117" i="20"/>
  <c r="D117" i="20"/>
  <c r="C117" i="20"/>
  <c r="B117" i="20"/>
  <c r="F116" i="20"/>
  <c r="E116" i="20"/>
  <c r="D116" i="20"/>
  <c r="C116" i="20"/>
  <c r="B116" i="20"/>
  <c r="F115" i="20"/>
  <c r="E115" i="20"/>
  <c r="D115" i="20"/>
  <c r="C115" i="20"/>
  <c r="B115" i="20"/>
  <c r="F114" i="20"/>
  <c r="E114" i="20"/>
  <c r="D114" i="20"/>
  <c r="C114" i="20"/>
  <c r="B114" i="20"/>
  <c r="F112" i="20"/>
  <c r="E112" i="20"/>
  <c r="D112" i="20"/>
  <c r="C112" i="20"/>
  <c r="B112" i="20"/>
  <c r="F111" i="20"/>
  <c r="E111" i="20"/>
  <c r="D111" i="20"/>
  <c r="C111" i="20"/>
  <c r="B111" i="20"/>
  <c r="F110" i="20"/>
  <c r="E110" i="20"/>
  <c r="D110" i="20"/>
  <c r="C110" i="20"/>
  <c r="B110" i="20"/>
  <c r="F109" i="20"/>
  <c r="E109" i="20"/>
  <c r="D109" i="20"/>
  <c r="C109" i="20"/>
  <c r="B109" i="20"/>
  <c r="F108" i="20"/>
  <c r="E108" i="20"/>
  <c r="D108" i="20"/>
  <c r="C108" i="20"/>
  <c r="B108" i="20"/>
  <c r="F107" i="20"/>
  <c r="E107" i="20"/>
  <c r="D107" i="20"/>
  <c r="C107" i="20"/>
  <c r="B107" i="20"/>
  <c r="F106" i="20"/>
  <c r="E106" i="20"/>
  <c r="D106" i="20"/>
  <c r="C106" i="20"/>
  <c r="B106" i="20"/>
  <c r="F105" i="20"/>
  <c r="E105" i="20"/>
  <c r="D105" i="20"/>
  <c r="C105" i="20"/>
  <c r="B105" i="20"/>
  <c r="F104" i="20"/>
  <c r="E104" i="20"/>
  <c r="D104" i="20"/>
  <c r="C104" i="20"/>
  <c r="B104" i="20"/>
  <c r="E103" i="20"/>
  <c r="D103" i="20"/>
  <c r="C103" i="20"/>
  <c r="B103" i="20"/>
  <c r="E102" i="20"/>
  <c r="D102" i="20"/>
  <c r="C102" i="20"/>
  <c r="B102" i="20"/>
  <c r="E101" i="20"/>
  <c r="D101" i="20"/>
  <c r="C101" i="20"/>
  <c r="B101" i="20"/>
  <c r="E100" i="20"/>
  <c r="D100" i="20"/>
  <c r="C100" i="20"/>
  <c r="B100" i="20"/>
  <c r="E99" i="20"/>
  <c r="D99" i="20"/>
  <c r="C99" i="20"/>
  <c r="B99" i="20"/>
  <c r="F97" i="20"/>
  <c r="E97" i="20"/>
  <c r="D97" i="20"/>
  <c r="C97" i="20"/>
  <c r="B97" i="20"/>
  <c r="F96" i="20"/>
  <c r="E96" i="20"/>
  <c r="D96" i="20"/>
  <c r="C96" i="20"/>
  <c r="B96" i="20"/>
  <c r="F95" i="20"/>
  <c r="E95" i="20"/>
  <c r="D95" i="20"/>
  <c r="C95" i="20"/>
  <c r="B95" i="20"/>
  <c r="F94" i="20"/>
  <c r="E94" i="20"/>
  <c r="D94" i="20"/>
  <c r="C94" i="20"/>
  <c r="B94" i="20"/>
  <c r="F93" i="20"/>
  <c r="E93" i="20"/>
  <c r="D93" i="20"/>
  <c r="C93" i="20"/>
  <c r="B93" i="20"/>
  <c r="F91" i="20"/>
  <c r="E91" i="20"/>
  <c r="D91" i="20"/>
  <c r="C91" i="20"/>
  <c r="B91" i="20"/>
  <c r="E89" i="20"/>
  <c r="D89" i="20"/>
  <c r="C89" i="20"/>
  <c r="B89" i="20"/>
  <c r="E88" i="20"/>
  <c r="D88" i="20"/>
  <c r="C88" i="20"/>
  <c r="B88" i="20"/>
  <c r="E86" i="20"/>
  <c r="D86" i="20"/>
  <c r="C86" i="20"/>
  <c r="B86" i="20"/>
  <c r="F85" i="20"/>
  <c r="E85" i="20"/>
  <c r="D85" i="20"/>
  <c r="C85" i="20"/>
  <c r="B85" i="20"/>
  <c r="F83" i="20"/>
  <c r="E83" i="20"/>
  <c r="D83" i="20"/>
  <c r="C83" i="20"/>
  <c r="B83" i="20"/>
  <c r="F81" i="20"/>
  <c r="E81" i="20"/>
  <c r="D81" i="20"/>
  <c r="C81" i="20"/>
  <c r="B81" i="20"/>
  <c r="F80" i="20"/>
  <c r="E80" i="20"/>
  <c r="D80" i="20"/>
  <c r="C80" i="20"/>
  <c r="B80" i="20"/>
  <c r="F79" i="20"/>
  <c r="E79" i="20"/>
  <c r="D79" i="20"/>
  <c r="C79" i="20"/>
  <c r="B79" i="20"/>
  <c r="F75" i="20"/>
  <c r="E75" i="20"/>
  <c r="D75" i="20"/>
  <c r="C75" i="20"/>
  <c r="B75" i="20"/>
  <c r="F74" i="20"/>
  <c r="E74" i="20"/>
  <c r="D74" i="20"/>
  <c r="C74" i="20"/>
  <c r="B74" i="20"/>
  <c r="F73" i="20"/>
  <c r="E73" i="20"/>
  <c r="D73" i="20"/>
  <c r="C73" i="20"/>
  <c r="B73" i="20"/>
  <c r="F72" i="20"/>
  <c r="E72" i="20"/>
  <c r="D72" i="20"/>
  <c r="C72" i="20"/>
  <c r="B72" i="20"/>
  <c r="E69" i="20"/>
  <c r="D69" i="20"/>
  <c r="C69" i="20"/>
  <c r="B69" i="20"/>
  <c r="E68" i="20"/>
  <c r="D68" i="20"/>
  <c r="C68" i="20"/>
  <c r="B68" i="20"/>
  <c r="E67" i="20"/>
  <c r="D67" i="20"/>
  <c r="C67" i="20"/>
  <c r="B67" i="20"/>
  <c r="E65" i="20"/>
  <c r="D65" i="20"/>
  <c r="C65" i="20"/>
  <c r="B65" i="20"/>
  <c r="E64" i="20"/>
  <c r="D64" i="20"/>
  <c r="C64" i="20"/>
  <c r="B64" i="20"/>
  <c r="F63" i="20"/>
  <c r="E63" i="20"/>
  <c r="D63" i="20"/>
  <c r="C63" i="20"/>
  <c r="B63" i="20"/>
  <c r="E62" i="20"/>
  <c r="D62" i="20"/>
  <c r="C62" i="20"/>
  <c r="B62" i="20"/>
  <c r="E61" i="20"/>
  <c r="D61" i="20"/>
  <c r="C61" i="20"/>
  <c r="B61" i="20"/>
  <c r="E59" i="20"/>
  <c r="D59" i="20"/>
  <c r="C59" i="20"/>
  <c r="B59" i="20"/>
  <c r="E58" i="20"/>
  <c r="D58" i="20"/>
  <c r="C58" i="20"/>
  <c r="B58" i="20"/>
  <c r="E57" i="20"/>
  <c r="D57" i="20"/>
  <c r="C57" i="20"/>
  <c r="B57" i="20"/>
  <c r="E56" i="20"/>
  <c r="D56" i="20"/>
  <c r="C56" i="20"/>
  <c r="B56" i="20"/>
  <c r="E55" i="20"/>
  <c r="D55" i="20"/>
  <c r="C55" i="20"/>
  <c r="B55" i="20"/>
  <c r="E54" i="20"/>
  <c r="D54" i="20"/>
  <c r="C54" i="20"/>
  <c r="B54" i="20"/>
  <c r="E52" i="20"/>
  <c r="D52" i="20"/>
  <c r="C52" i="20"/>
  <c r="B52" i="20"/>
  <c r="E51" i="20"/>
  <c r="D51" i="20"/>
  <c r="C51" i="20"/>
  <c r="B51" i="20"/>
  <c r="E50" i="20"/>
  <c r="D50" i="20"/>
  <c r="C50" i="20"/>
  <c r="B50" i="20"/>
  <c r="E49" i="20"/>
  <c r="D49" i="20"/>
  <c r="C49" i="20"/>
  <c r="B49" i="20"/>
  <c r="E47" i="20"/>
  <c r="D47" i="20"/>
  <c r="C47" i="20"/>
  <c r="B47" i="20"/>
  <c r="E46" i="20"/>
  <c r="D46" i="20"/>
  <c r="C46" i="20"/>
  <c r="B46" i="20"/>
  <c r="E45" i="20"/>
  <c r="D45" i="20"/>
  <c r="C45" i="20"/>
  <c r="B45" i="20"/>
  <c r="E44" i="20"/>
  <c r="D44" i="20"/>
  <c r="C44" i="20"/>
  <c r="B44" i="20"/>
  <c r="E43" i="20"/>
  <c r="D43" i="20"/>
  <c r="C43" i="20"/>
  <c r="B43" i="20"/>
  <c r="E42" i="20"/>
  <c r="D42" i="20"/>
  <c r="C42" i="20"/>
  <c r="B42" i="20"/>
  <c r="F40" i="20"/>
  <c r="E40" i="20"/>
  <c r="D40" i="20"/>
  <c r="C40" i="20"/>
  <c r="B40" i="20"/>
  <c r="E39" i="20"/>
  <c r="D39" i="20"/>
  <c r="C39" i="20"/>
  <c r="B39" i="20"/>
  <c r="F38" i="20"/>
  <c r="E38" i="20"/>
  <c r="D38" i="20"/>
  <c r="C38" i="20"/>
  <c r="B38" i="20"/>
  <c r="F37" i="20"/>
  <c r="E37" i="20"/>
  <c r="D37" i="20"/>
  <c r="C37" i="20"/>
  <c r="B37" i="20"/>
  <c r="F36" i="20"/>
  <c r="E36" i="20"/>
  <c r="D36" i="20"/>
  <c r="C36" i="20"/>
  <c r="B36" i="20"/>
  <c r="E35" i="20"/>
  <c r="D35" i="20"/>
  <c r="C35" i="20"/>
  <c r="B35" i="20"/>
  <c r="F34" i="20"/>
  <c r="E34" i="20"/>
  <c r="D34" i="20"/>
  <c r="C34" i="20"/>
  <c r="B34" i="20"/>
  <c r="E33" i="20"/>
  <c r="D33" i="20"/>
  <c r="C33" i="20"/>
  <c r="B33" i="20"/>
  <c r="E32" i="20"/>
  <c r="D32" i="20"/>
  <c r="C32" i="20"/>
  <c r="B32" i="20"/>
  <c r="E31" i="20"/>
  <c r="D31" i="20"/>
  <c r="C31" i="20"/>
  <c r="B31" i="20"/>
  <c r="E30" i="20"/>
  <c r="D30" i="20"/>
  <c r="C30" i="20"/>
  <c r="B30" i="20"/>
  <c r="E29" i="20"/>
  <c r="D29" i="20"/>
  <c r="C29" i="20"/>
  <c r="B29" i="20"/>
  <c r="E28" i="20"/>
  <c r="D28" i="20"/>
  <c r="C28" i="20"/>
  <c r="B28" i="20"/>
  <c r="E27" i="20"/>
  <c r="D27" i="20"/>
  <c r="C27" i="20"/>
  <c r="B27" i="20"/>
  <c r="E26" i="20"/>
  <c r="D26" i="20"/>
  <c r="C26" i="20"/>
  <c r="B26" i="20"/>
  <c r="E25" i="20"/>
  <c r="D25" i="20"/>
  <c r="C25" i="20"/>
  <c r="B25" i="20"/>
  <c r="E24" i="20"/>
  <c r="D24" i="20"/>
  <c r="C24" i="20"/>
  <c r="B24" i="20"/>
  <c r="E23" i="20"/>
  <c r="D23" i="20"/>
  <c r="C23" i="20"/>
  <c r="B23" i="20"/>
  <c r="E22" i="20"/>
  <c r="D22" i="20"/>
  <c r="C22" i="20"/>
  <c r="B22" i="20"/>
  <c r="E21" i="20"/>
  <c r="D21" i="20"/>
  <c r="C21" i="20"/>
  <c r="B21" i="20"/>
  <c r="E20" i="20"/>
  <c r="D20" i="20"/>
  <c r="C20" i="20"/>
  <c r="B20" i="20"/>
  <c r="E19" i="20"/>
  <c r="D19" i="20"/>
  <c r="C19" i="20"/>
  <c r="B19" i="20"/>
  <c r="E18" i="20"/>
  <c r="D18" i="20"/>
  <c r="C18" i="20"/>
  <c r="B18" i="20"/>
  <c r="E17" i="20"/>
  <c r="D17" i="20"/>
  <c r="C17" i="20"/>
  <c r="B17" i="20"/>
  <c r="E16" i="20"/>
  <c r="D16" i="20"/>
  <c r="C16" i="20"/>
  <c r="B16" i="20"/>
  <c r="F13" i="20"/>
  <c r="E13" i="20"/>
  <c r="D13" i="20"/>
  <c r="C13" i="20"/>
  <c r="B13" i="20"/>
  <c r="F12" i="20"/>
  <c r="E12" i="20"/>
  <c r="D12" i="20"/>
  <c r="C12" i="20"/>
  <c r="B12" i="20"/>
  <c r="F11" i="20"/>
  <c r="E11" i="20"/>
  <c r="D11" i="20"/>
  <c r="C11" i="20"/>
  <c r="B11" i="20"/>
  <c r="F9" i="20"/>
  <c r="E9" i="20"/>
  <c r="D9" i="20"/>
  <c r="C9" i="20"/>
  <c r="B9" i="20"/>
  <c r="F8" i="20"/>
  <c r="E8" i="20"/>
  <c r="D8" i="20"/>
  <c r="C8" i="20"/>
  <c r="B8" i="20"/>
  <c r="F7" i="20"/>
  <c r="E7" i="20"/>
  <c r="D7" i="20"/>
  <c r="C7" i="20"/>
  <c r="B7" i="20"/>
  <c r="F6" i="20"/>
  <c r="C6" i="20"/>
  <c r="E6" i="20"/>
  <c r="D6" i="20"/>
  <c r="B6" i="20"/>
  <c r="F216" i="20" l="1"/>
  <c r="F105" i="23"/>
  <c r="F191" i="20"/>
  <c r="F182" i="23"/>
  <c r="J721" i="22"/>
  <c r="J717" i="22" s="1"/>
  <c r="I717" i="22" s="1"/>
  <c r="G1394" i="2" s="1"/>
  <c r="G240" i="20" s="1"/>
  <c r="H240" i="20" s="1"/>
  <c r="I240" i="20" s="1"/>
  <c r="J1691" i="22"/>
  <c r="J1688" i="22" s="1"/>
  <c r="I1688" i="22" s="1"/>
  <c r="J1541" i="22"/>
  <c r="J1537" i="22" s="1"/>
  <c r="I1537" i="22" s="1"/>
  <c r="J918" i="22"/>
  <c r="J915" i="22" s="1"/>
  <c r="I915" i="22" s="1"/>
  <c r="G118" i="23"/>
  <c r="H118" i="23" s="1"/>
  <c r="G122" i="23"/>
  <c r="H122" i="23" s="1"/>
  <c r="I122" i="23" s="1"/>
  <c r="G96" i="23"/>
  <c r="H96" i="23" s="1"/>
  <c r="G226" i="23"/>
  <c r="H226" i="23" s="1"/>
  <c r="I226" i="23" s="1"/>
  <c r="G71" i="23"/>
  <c r="H71" i="23" s="1"/>
  <c r="I71" i="23" s="1"/>
  <c r="G149" i="23"/>
  <c r="H149" i="23" s="1"/>
  <c r="G193" i="23"/>
  <c r="H193" i="23" s="1"/>
  <c r="I193" i="23" s="1"/>
  <c r="G205" i="23"/>
  <c r="H205" i="23" s="1"/>
  <c r="I205" i="23" s="1"/>
  <c r="G9" i="23"/>
  <c r="H9" i="23" s="1"/>
  <c r="I9" i="23" s="1"/>
  <c r="G17" i="23"/>
  <c r="H17" i="23" s="1"/>
  <c r="I17" i="23" s="1"/>
  <c r="G66" i="23"/>
  <c r="H66" i="23" s="1"/>
  <c r="I66" i="23" s="1"/>
  <c r="G140" i="23"/>
  <c r="H140" i="23" s="1"/>
  <c r="I140" i="23" s="1"/>
  <c r="G8" i="23"/>
  <c r="H8" i="23" s="1"/>
  <c r="I8" i="23" s="1"/>
  <c r="G12" i="23"/>
  <c r="H12" i="23" s="1"/>
  <c r="I12" i="23" s="1"/>
  <c r="G44" i="23"/>
  <c r="H44" i="23" s="1"/>
  <c r="I44" i="23" s="1"/>
  <c r="J1675" i="22"/>
  <c r="J1672" i="22" s="1"/>
  <c r="I1672" i="22" s="1"/>
  <c r="J1039" i="22"/>
  <c r="J1026" i="22"/>
  <c r="J1028" i="22" s="1"/>
  <c r="J1032" i="22" s="1"/>
  <c r="J907" i="22"/>
  <c r="J904" i="22" s="1"/>
  <c r="I904" i="22" s="1"/>
  <c r="G847" i="2" s="1"/>
  <c r="J712" i="22"/>
  <c r="J697" i="22" s="1"/>
  <c r="I697" i="22" s="1"/>
  <c r="J1082" i="22"/>
  <c r="J1078" i="22" s="1"/>
  <c r="I1078" i="22" s="1"/>
  <c r="G989" i="2" s="1"/>
  <c r="J1680" i="22"/>
  <c r="J1677" i="22" s="1"/>
  <c r="I1677" i="22" s="1"/>
  <c r="J1762" i="22"/>
  <c r="J1759" i="22" s="1"/>
  <c r="J1011" i="22"/>
  <c r="J1008" i="22"/>
  <c r="J1512" i="22"/>
  <c r="J1496" i="22" s="1"/>
  <c r="I1496" i="22" s="1"/>
  <c r="J995" i="22"/>
  <c r="J997" i="22" s="1"/>
  <c r="J1001" i="22" s="1"/>
  <c r="J692" i="22"/>
  <c r="J676" i="22" s="1"/>
  <c r="I676" i="22" s="1"/>
  <c r="G582" i="2" s="1"/>
  <c r="J1532" i="22"/>
  <c r="J1517" i="22" s="1"/>
  <c r="I1517" i="22" s="1"/>
  <c r="J1185" i="22"/>
  <c r="J1182" i="22" s="1"/>
  <c r="I1182" i="22" s="1"/>
  <c r="J1180" i="22"/>
  <c r="J1177" i="22" s="1"/>
  <c r="I1177" i="22" s="1"/>
  <c r="J1408" i="22"/>
  <c r="J1404" i="22" s="1"/>
  <c r="I1404" i="22" s="1"/>
  <c r="J1438" i="22"/>
  <c r="J1433" i="22" s="1"/>
  <c r="I1433" i="22" s="1"/>
  <c r="J1469" i="22"/>
  <c r="J1465" i="22" s="1"/>
  <c r="I1465" i="22" s="1"/>
  <c r="J1757" i="22"/>
  <c r="J1743" i="22" s="1"/>
  <c r="I1743" i="22" s="1"/>
  <c r="J1140" i="22"/>
  <c r="J1137" i="22" s="1"/>
  <c r="I1137" i="22" s="1"/>
  <c r="J1160" i="22"/>
  <c r="J1157" i="22" s="1"/>
  <c r="I1157" i="22" s="1"/>
  <c r="J1309" i="22"/>
  <c r="J1305" i="22" s="1"/>
  <c r="I1305" i="22" s="1"/>
  <c r="J81" i="22"/>
  <c r="J78" i="22" s="1"/>
  <c r="I78" i="22" s="1"/>
  <c r="G54" i="2" s="1"/>
  <c r="J182" i="22"/>
  <c r="J179" i="22" s="1"/>
  <c r="I179" i="22" s="1"/>
  <c r="G1099" i="2" s="1"/>
  <c r="J1737" i="22"/>
  <c r="J1728" i="22" s="1"/>
  <c r="I1728" i="22" s="1"/>
  <c r="J1198" i="22"/>
  <c r="J1192" i="22" s="1"/>
  <c r="I1192" i="22" s="1"/>
  <c r="G1111" i="2" s="1"/>
  <c r="J1107" i="22"/>
  <c r="J1104" i="22" s="1"/>
  <c r="I1104" i="22" s="1"/>
  <c r="G1005" i="2" s="1"/>
  <c r="J980" i="22"/>
  <c r="J966" i="22" s="1"/>
  <c r="I966" i="22" s="1"/>
  <c r="G909" i="2" s="1"/>
  <c r="J1375" i="22"/>
  <c r="J1368" i="22" s="1"/>
  <c r="I1368" i="22" s="1"/>
  <c r="J1118" i="22"/>
  <c r="J1113" i="22" s="1"/>
  <c r="I1113" i="22" s="1"/>
  <c r="G1015" i="2" s="1"/>
  <c r="J1670" i="22"/>
  <c r="J1666" i="22" s="1"/>
  <c r="I1666" i="22" s="1"/>
  <c r="J1123" i="22"/>
  <c r="J1120" i="22" s="1"/>
  <c r="I1120" i="22" s="1"/>
  <c r="J1128" i="22"/>
  <c r="J1125" i="22" s="1"/>
  <c r="I1125" i="22" s="1"/>
  <c r="J76" i="22"/>
  <c r="J73" i="22" s="1"/>
  <c r="I73" i="22" s="1"/>
  <c r="G1022" i="2" s="1"/>
  <c r="J177" i="22"/>
  <c r="J174" i="22" s="1"/>
  <c r="I174" i="22" s="1"/>
  <c r="G1093" i="2" s="1"/>
  <c r="J1135" i="22"/>
  <c r="J1130" i="22" s="1"/>
  <c r="I1130" i="22" s="1"/>
  <c r="G1042" i="2" s="1"/>
  <c r="J39" i="22"/>
  <c r="J23" i="22" s="1"/>
  <c r="I23" i="22" s="1"/>
  <c r="G20" i="2" s="1"/>
  <c r="J964" i="22"/>
  <c r="J955" i="22" s="1"/>
  <c r="I955" i="22" s="1"/>
  <c r="G887" i="2" s="1"/>
  <c r="J318" i="22"/>
  <c r="J314" i="22" s="1"/>
  <c r="I314" i="22" s="1"/>
  <c r="G326" i="2" s="1"/>
  <c r="J1705" i="22"/>
  <c r="J1699" i="22" s="1"/>
  <c r="I1699" i="22" s="1"/>
  <c r="J471" i="22"/>
  <c r="J468" i="22" s="1"/>
  <c r="I468" i="22" s="1"/>
  <c r="G443" i="2" s="1"/>
  <c r="J1552" i="22"/>
  <c r="J1543" i="22" s="1"/>
  <c r="I1543" i="22" s="1"/>
  <c r="J331" i="22"/>
  <c r="J327" i="22" s="1"/>
  <c r="I327" i="22" s="1"/>
  <c r="G336" i="2" s="1"/>
  <c r="J1323" i="22"/>
  <c r="J1318" i="22" s="1"/>
  <c r="I1318" i="22" s="1"/>
  <c r="J21" i="22"/>
  <c r="J14" i="22" s="1"/>
  <c r="I14" i="22" s="1"/>
  <c r="G15" i="2" s="1"/>
  <c r="J167" i="22"/>
  <c r="J164" i="22" s="1"/>
  <c r="I164" i="22" s="1"/>
  <c r="G144" i="2" s="1"/>
  <c r="J1697" i="22"/>
  <c r="J1693" i="22" s="1"/>
  <c r="I1693" i="22" s="1"/>
  <c r="J12" i="22"/>
  <c r="J5" i="22" s="1"/>
  <c r="I5" i="22" s="1"/>
  <c r="G10" i="2" s="1"/>
  <c r="J1601" i="22"/>
  <c r="J1596" i="22" s="1"/>
  <c r="I1596" i="22" s="1"/>
  <c r="J1664" i="22"/>
  <c r="J1659" i="22" s="1"/>
  <c r="I1659" i="22" s="1"/>
  <c r="J1170" i="22"/>
  <c r="J1167" i="22" s="1"/>
  <c r="I1167" i="22" s="1"/>
  <c r="J1336" i="22"/>
  <c r="J1331" i="22" s="1"/>
  <c r="I1331" i="22" s="1"/>
  <c r="J1366" i="22"/>
  <c r="J1360" i="22" s="1"/>
  <c r="I1360" i="22" s="1"/>
  <c r="J1402" i="22"/>
  <c r="J1399" i="22" s="1"/>
  <c r="I1399" i="22" s="1"/>
  <c r="J1431" i="22"/>
  <c r="J1426" i="22" s="1"/>
  <c r="I1426" i="22" s="1"/>
  <c r="J1463" i="22"/>
  <c r="J1458" i="22" s="1"/>
  <c r="I1458" i="22" s="1"/>
  <c r="J1494" i="22"/>
  <c r="J1488" i="22" s="1"/>
  <c r="I1488" i="22" s="1"/>
  <c r="J924" i="22"/>
  <c r="J920" i="22" s="1"/>
  <c r="I920" i="22" s="1"/>
  <c r="G862" i="2" s="1"/>
  <c r="J1190" i="22"/>
  <c r="J1187" i="22" s="1"/>
  <c r="I1187" i="22" s="1"/>
  <c r="J1711" i="22"/>
  <c r="J1707" i="22" s="1"/>
  <c r="I1707" i="22" s="1"/>
  <c r="J1219" i="22"/>
  <c r="J1212" i="22" s="1"/>
  <c r="I1212" i="22" s="1"/>
  <c r="J1383" i="22"/>
  <c r="J1377" i="22" s="1"/>
  <c r="I1377" i="22" s="1"/>
  <c r="J1446" i="22"/>
  <c r="J1440" i="22" s="1"/>
  <c r="I1440" i="22" s="1"/>
  <c r="J1622" i="22"/>
  <c r="J1617" i="22" s="1"/>
  <c r="I1617" i="22" s="1"/>
  <c r="J891" i="22"/>
  <c r="J886" i="22" s="1"/>
  <c r="I886" i="22" s="1"/>
  <c r="G831" i="2" s="1"/>
  <c r="J1102" i="22"/>
  <c r="J1091" i="22" s="1"/>
  <c r="I1091" i="22" s="1"/>
  <c r="G999" i="2" s="1"/>
  <c r="J1358" i="22"/>
  <c r="J1353" i="22" s="1"/>
  <c r="I1353" i="22" s="1"/>
  <c r="J1424" i="22"/>
  <c r="J1419" i="22" s="1"/>
  <c r="I1419" i="22" s="1"/>
  <c r="J1456" i="22"/>
  <c r="J1448" i="22" s="1"/>
  <c r="I1448" i="22" s="1"/>
  <c r="J1486" i="22"/>
  <c r="J1478" i="22" s="1"/>
  <c r="I1478" i="22" s="1"/>
  <c r="J1686" i="22"/>
  <c r="J1682" i="22" s="1"/>
  <c r="I1682" i="22" s="1"/>
  <c r="J1210" i="22"/>
  <c r="J1207" i="22" s="1"/>
  <c r="I1207" i="22" s="1"/>
  <c r="J843" i="22"/>
  <c r="J838" i="22" s="1"/>
  <c r="I838" i="22" s="1"/>
  <c r="G760" i="2" s="1"/>
  <c r="J1145" i="22"/>
  <c r="J1142" i="22" s="1"/>
  <c r="I1142" i="22" s="1"/>
  <c r="J1165" i="22"/>
  <c r="J1162" i="22" s="1"/>
  <c r="I1162" i="22" s="1"/>
  <c r="J1316" i="22"/>
  <c r="J1311" i="22" s="1"/>
  <c r="I1311" i="22" s="1"/>
  <c r="J1576" i="22"/>
  <c r="J1566" i="22" s="1"/>
  <c r="I1566" i="22" s="1"/>
  <c r="J1608" i="22"/>
  <c r="J1603" i="22" s="1"/>
  <c r="I1603" i="22" s="1"/>
  <c r="J1643" i="22"/>
  <c r="J1639" i="22" s="1"/>
  <c r="I1639" i="22" s="1"/>
  <c r="J1726" i="22"/>
  <c r="J1719" i="22" s="1"/>
  <c r="I1719" i="22" s="1"/>
  <c r="J1262" i="22"/>
  <c r="J1249" i="22" s="1"/>
  <c r="I1249" i="22" s="1"/>
  <c r="J1150" i="22"/>
  <c r="J1147" i="22" s="1"/>
  <c r="I1147" i="22" s="1"/>
  <c r="J1615" i="22"/>
  <c r="J1610" i="22" s="1"/>
  <c r="I1610" i="22" s="1"/>
  <c r="J1650" i="22"/>
  <c r="J1645" i="22" s="1"/>
  <c r="I1645" i="22" s="1"/>
  <c r="J1155" i="22"/>
  <c r="J1152" i="22" s="1"/>
  <c r="I1152" i="22" s="1"/>
  <c r="J1284" i="22"/>
  <c r="J1278" i="22" s="1"/>
  <c r="I1278" i="22" s="1"/>
  <c r="J1329" i="22"/>
  <c r="J1325" i="22" s="1"/>
  <c r="I1325" i="22" s="1"/>
  <c r="J1594" i="22"/>
  <c r="J1589" i="22" s="1"/>
  <c r="I1589" i="22" s="1"/>
  <c r="J985" i="22"/>
  <c r="J982" i="22" s="1"/>
  <c r="I982" i="22" s="1"/>
  <c r="G930" i="2" s="1"/>
  <c r="J1205" i="22"/>
  <c r="J1200" i="22" s="1"/>
  <c r="I1200" i="22" s="1"/>
  <c r="J1351" i="22"/>
  <c r="J1346" i="22" s="1"/>
  <c r="I1346" i="22" s="1"/>
  <c r="J1060" i="22"/>
  <c r="J1049" i="22" s="1"/>
  <c r="I1049" i="22" s="1"/>
  <c r="G962" i="2" s="1"/>
  <c r="J1717" i="22"/>
  <c r="J1713" i="22" s="1"/>
  <c r="I1713" i="22" s="1"/>
  <c r="J137" i="22"/>
  <c r="J134" i="22" s="1"/>
  <c r="I134" i="22" s="1"/>
  <c r="G1052" i="2" s="1"/>
  <c r="J1228" i="22"/>
  <c r="J1221" i="22" s="1"/>
  <c r="I1221" i="22" s="1"/>
  <c r="J1272" i="22"/>
  <c r="J1264" i="22" s="1"/>
  <c r="I1264" i="22" s="1"/>
  <c r="G1181" i="2" s="1"/>
  <c r="J1476" i="22"/>
  <c r="J1471" i="22" s="1"/>
  <c r="I1471" i="22" s="1"/>
  <c r="J1294" i="22"/>
  <c r="J1286" i="22" s="1"/>
  <c r="I1286" i="22" s="1"/>
  <c r="J1587" i="22"/>
  <c r="J1582" i="22" s="1"/>
  <c r="I1582" i="22" s="1"/>
  <c r="J1629" i="22"/>
  <c r="J1624" i="22" s="1"/>
  <c r="I1624" i="22" s="1"/>
  <c r="G1338" i="2"/>
  <c r="J157" i="22"/>
  <c r="J154" i="22" s="1"/>
  <c r="I154" i="22" s="1"/>
  <c r="G1074" i="2" s="1"/>
  <c r="J953" i="22"/>
  <c r="J946" i="22" s="1"/>
  <c r="I946" i="22" s="1"/>
  <c r="G1628" i="2" s="1"/>
  <c r="J1089" i="22"/>
  <c r="J1084" i="22" s="1"/>
  <c r="I1084" i="22" s="1"/>
  <c r="G994" i="2" s="1"/>
  <c r="J1303" i="22"/>
  <c r="J1296" i="22" s="1"/>
  <c r="I1296" i="22" s="1"/>
  <c r="J1344" i="22"/>
  <c r="J1338" i="22" s="1"/>
  <c r="I1338" i="22" s="1"/>
  <c r="J1397" i="22"/>
  <c r="J1385" i="22" s="1"/>
  <c r="I1385" i="22" s="1"/>
  <c r="J1657" i="22"/>
  <c r="J1652" i="22" s="1"/>
  <c r="I1652" i="22" s="1"/>
  <c r="J1243" i="22"/>
  <c r="J1238" i="22" s="1"/>
  <c r="I1238" i="22" s="1"/>
  <c r="J1417" i="22"/>
  <c r="J1410" i="22" s="1"/>
  <c r="I1410" i="22" s="1"/>
  <c r="J1564" i="22"/>
  <c r="J1554" i="22" s="1"/>
  <c r="I1554" i="22" s="1"/>
  <c r="J1175" i="22"/>
  <c r="J1172" i="22" s="1"/>
  <c r="I1172" i="22" s="1"/>
  <c r="J1236" i="22"/>
  <c r="J1230" i="22" s="1"/>
  <c r="I1230" i="22" s="1"/>
  <c r="G531" i="2"/>
  <c r="J897" i="22"/>
  <c r="J893" i="22" s="1"/>
  <c r="I893" i="22" s="1"/>
  <c r="G837" i="2" s="1"/>
  <c r="J93" i="22"/>
  <c r="J88" i="22" s="1"/>
  <c r="I88" i="22" s="1"/>
  <c r="G71" i="2" s="1"/>
  <c r="J829" i="22"/>
  <c r="J824" i="22" s="1"/>
  <c r="I824" i="22" s="1"/>
  <c r="G750" i="2" s="1"/>
  <c r="J785" i="22"/>
  <c r="J775" i="22" s="1"/>
  <c r="I775" i="22" s="1"/>
  <c r="G654" i="2" s="1"/>
  <c r="J864" i="22"/>
  <c r="J860" i="22" s="1"/>
  <c r="I860" i="22" s="1"/>
  <c r="G809" i="2" s="1"/>
  <c r="J312" i="22"/>
  <c r="J307" i="22" s="1"/>
  <c r="I307" i="22" s="1"/>
  <c r="G1241" i="2" s="1"/>
  <c r="J514" i="22"/>
  <c r="J508" i="22" s="1"/>
  <c r="I508" i="22" s="1"/>
  <c r="G473" i="2" s="1"/>
  <c r="J305" i="22"/>
  <c r="J300" i="22" s="1"/>
  <c r="I300" i="22" s="1"/>
  <c r="G1236" i="2" s="1"/>
  <c r="J172" i="22"/>
  <c r="J169" i="22" s="1"/>
  <c r="I169" i="22" s="1"/>
  <c r="G151" i="2" s="1"/>
  <c r="J944" i="22"/>
  <c r="J940" i="22" s="1"/>
  <c r="I940" i="22" s="1"/>
  <c r="G1623" i="2" s="1"/>
  <c r="J370" i="22"/>
  <c r="J363" i="22" s="1"/>
  <c r="I363" i="22" s="1"/>
  <c r="G1281" i="2" s="1"/>
  <c r="J378" i="22"/>
  <c r="J372" i="22" s="1"/>
  <c r="I372" i="22" s="1"/>
  <c r="G384" i="2" s="1"/>
  <c r="J815" i="22"/>
  <c r="J810" i="22" s="1"/>
  <c r="I810" i="22" s="1"/>
  <c r="G1499" i="2" s="1"/>
  <c r="J53" i="22"/>
  <c r="J45" i="22" s="1"/>
  <c r="I45" i="22" s="1"/>
  <c r="G31" i="2" s="1"/>
  <c r="J192" i="22"/>
  <c r="J189" i="22" s="1"/>
  <c r="I189" i="22" s="1"/>
  <c r="G173" i="2" s="1"/>
  <c r="J209" i="22"/>
  <c r="J206" i="22" s="1"/>
  <c r="I206" i="22" s="1"/>
  <c r="G1121" i="2" s="1"/>
  <c r="J361" i="22"/>
  <c r="J355" i="22" s="1"/>
  <c r="I355" i="22" s="1"/>
  <c r="G1276" i="2" s="1"/>
  <c r="J797" i="22"/>
  <c r="J787" i="22" s="1"/>
  <c r="I787" i="22" s="1"/>
  <c r="G1452" i="2" s="1"/>
  <c r="J339" i="22"/>
  <c r="J333" i="22" s="1"/>
  <c r="I333" i="22" s="1"/>
  <c r="G342" i="2" s="1"/>
  <c r="J745" i="22"/>
  <c r="J731" i="22" s="1"/>
  <c r="I731" i="22" s="1"/>
  <c r="G602" i="2" s="1"/>
  <c r="J877" i="22"/>
  <c r="J872" i="22" s="1"/>
  <c r="I872" i="22" s="1"/>
  <c r="J65" i="22"/>
  <c r="J55" i="22" s="1"/>
  <c r="I55" i="22" s="1"/>
  <c r="G36" i="2" s="1"/>
  <c r="J346" i="22"/>
  <c r="J341" i="22" s="1"/>
  <c r="I341" i="22" s="1"/>
  <c r="G361" i="2" s="1"/>
  <c r="J601" i="22"/>
  <c r="J596" i="22" s="1"/>
  <c r="I596" i="22" s="1"/>
  <c r="J666" i="22"/>
  <c r="J658" i="22" s="1"/>
  <c r="I658" i="22" s="1"/>
  <c r="G1373" i="2" s="1"/>
  <c r="J836" i="22"/>
  <c r="J831" i="22" s="1"/>
  <c r="I831" i="22" s="1"/>
  <c r="G755" i="2" s="1"/>
  <c r="J392" i="22"/>
  <c r="J380" i="22" s="1"/>
  <c r="I380" i="22" s="1"/>
  <c r="G389" i="2" s="1"/>
  <c r="J822" i="22"/>
  <c r="J817" i="22" s="1"/>
  <c r="I817" i="22" s="1"/>
  <c r="G745" i="2" s="1"/>
  <c r="J884" i="22"/>
  <c r="J879" i="22" s="1"/>
  <c r="I879" i="22" s="1"/>
  <c r="G1572" i="2" s="1"/>
  <c r="J932" i="22"/>
  <c r="J926" i="22" s="1"/>
  <c r="I926" i="22" s="1"/>
  <c r="G867" i="2" s="1"/>
  <c r="J850" i="22"/>
  <c r="J845" i="22" s="1"/>
  <c r="I845" i="22" s="1"/>
  <c r="G1524" i="2" s="1"/>
  <c r="J938" i="22"/>
  <c r="J934" i="22" s="1"/>
  <c r="I934" i="22" s="1"/>
  <c r="G872" i="2" s="1"/>
  <c r="J762" i="22"/>
  <c r="J757" i="22" s="1"/>
  <c r="I757" i="22" s="1"/>
  <c r="G614" i="2" s="1"/>
  <c r="J495" i="22"/>
  <c r="J485" i="22" s="1"/>
  <c r="I485" i="22" s="1"/>
  <c r="G454" i="2" s="1"/>
  <c r="J527" i="22"/>
  <c r="J520" i="22" s="1"/>
  <c r="I520" i="22" s="1"/>
  <c r="G485" i="2" s="1"/>
  <c r="J594" i="22"/>
  <c r="J589" i="22" s="1"/>
  <c r="I589" i="22" s="1"/>
  <c r="G1333" i="2" s="1"/>
  <c r="J626" i="22"/>
  <c r="J620" i="22" s="1"/>
  <c r="I620" i="22" s="1"/>
  <c r="G1348" i="2" s="1"/>
  <c r="J656" i="22"/>
  <c r="J651" i="22" s="1"/>
  <c r="I651" i="22" s="1"/>
  <c r="G1368" i="2" s="1"/>
  <c r="J755" i="22"/>
  <c r="J747" i="22" s="1"/>
  <c r="I747" i="22" s="1"/>
  <c r="G609" i="2" s="1"/>
  <c r="J483" i="22"/>
  <c r="J473" i="22" s="1"/>
  <c r="I473" i="22" s="1"/>
  <c r="G446" i="2" s="1"/>
  <c r="J449" i="22"/>
  <c r="J438" i="22" s="1"/>
  <c r="I438" i="22" s="1"/>
  <c r="G439" i="2" s="1"/>
  <c r="J506" i="22"/>
  <c r="J501" i="22" s="1"/>
  <c r="I501" i="22" s="1"/>
  <c r="G468" i="2" s="1"/>
  <c r="J462" i="22"/>
  <c r="J451" i="22" s="1"/>
  <c r="I451" i="22" s="1"/>
  <c r="G440" i="2" s="1"/>
  <c r="J567" i="22"/>
  <c r="J552" i="22" s="1"/>
  <c r="I552" i="22" s="1"/>
  <c r="G505" i="2" s="1"/>
  <c r="J578" i="22"/>
  <c r="J574" i="22" s="1"/>
  <c r="I574" i="22" s="1"/>
  <c r="G516" i="2" s="1"/>
  <c r="J534" i="22"/>
  <c r="J529" i="22" s="1"/>
  <c r="I529" i="22" s="1"/>
  <c r="G490" i="2" s="1"/>
  <c r="J587" i="22"/>
  <c r="J580" i="22" s="1"/>
  <c r="I580" i="22" s="1"/>
  <c r="G1328" i="2" s="1"/>
  <c r="J618" i="22"/>
  <c r="J610" i="22" s="1"/>
  <c r="I610" i="22" s="1"/>
  <c r="G541" i="2" s="1"/>
  <c r="J649" i="22"/>
  <c r="J645" i="22" s="1"/>
  <c r="I645" i="22" s="1"/>
  <c r="G561" i="2" s="1"/>
  <c r="J428" i="22"/>
  <c r="J422" i="22" s="1"/>
  <c r="I422" i="22" s="1"/>
  <c r="G435" i="2" s="1"/>
  <c r="J298" i="22"/>
  <c r="J294" i="22" s="1"/>
  <c r="I294" i="22" s="1"/>
  <c r="G1231" i="2" s="1"/>
  <c r="J127" i="22"/>
  <c r="J122" i="22" s="1"/>
  <c r="I122" i="22" s="1"/>
  <c r="G101" i="2" s="1"/>
  <c r="J162" i="22"/>
  <c r="J159" i="22" s="1"/>
  <c r="I159" i="22" s="1"/>
  <c r="G1081" i="2" s="1"/>
  <c r="J199" i="22"/>
  <c r="J194" i="22" s="1"/>
  <c r="I194" i="22" s="1"/>
  <c r="G183" i="2" s="1"/>
  <c r="J218" i="22"/>
  <c r="J211" i="22" s="1"/>
  <c r="I211" i="22" s="1"/>
  <c r="G1127" i="2" s="1"/>
  <c r="J283" i="22"/>
  <c r="J275" i="22" s="1"/>
  <c r="I275" i="22" s="1"/>
  <c r="G1220" i="2" s="1"/>
  <c r="J147" i="22"/>
  <c r="J144" i="22" s="1"/>
  <c r="I144" i="22" s="1"/>
  <c r="G1062" i="2" s="1"/>
  <c r="J242" i="22"/>
  <c r="J237" i="22" s="1"/>
  <c r="I237" i="22" s="1"/>
  <c r="G209" i="2" s="1"/>
  <c r="J132" i="22"/>
  <c r="J129" i="22" s="1"/>
  <c r="I129" i="22" s="1"/>
  <c r="G1047" i="2" s="1"/>
  <c r="J152" i="22"/>
  <c r="J149" i="22" s="1"/>
  <c r="I149" i="22" s="1"/>
  <c r="G127" i="2" s="1"/>
  <c r="J187" i="22"/>
  <c r="J184" i="22" s="1"/>
  <c r="I184" i="22" s="1"/>
  <c r="G168" i="2" s="1"/>
  <c r="J204" i="22"/>
  <c r="J201" i="22" s="1"/>
  <c r="I201" i="22" s="1"/>
  <c r="G178" i="2" s="1"/>
  <c r="J261" i="22"/>
  <c r="J248" i="22" s="1"/>
  <c r="I248" i="22" s="1"/>
  <c r="G1167" i="2" s="1"/>
  <c r="J106" i="22"/>
  <c r="J99" i="22" s="1"/>
  <c r="I99" i="22" s="1"/>
  <c r="G83" i="2" s="1"/>
  <c r="J115" i="22"/>
  <c r="J108" i="22" s="1"/>
  <c r="I108" i="22" s="1"/>
  <c r="G89" i="2" s="1"/>
  <c r="J71" i="22"/>
  <c r="J67" i="22" s="1"/>
  <c r="I67" i="22" s="1"/>
  <c r="G41" i="2" s="1"/>
  <c r="J353" i="22"/>
  <c r="J348" i="22" s="1"/>
  <c r="I348" i="22" s="1"/>
  <c r="G1270" i="2" s="1"/>
  <c r="J541" i="22"/>
  <c r="J536" i="22" s="1"/>
  <c r="I536" i="22" s="1"/>
  <c r="G495" i="2" s="1"/>
  <c r="J870" i="22"/>
  <c r="J866" i="22" s="1"/>
  <c r="I866" i="22" s="1"/>
  <c r="G1562" i="2" s="1"/>
  <c r="J86" i="22"/>
  <c r="J83" i="22" s="1"/>
  <c r="I83" i="22" s="1"/>
  <c r="G1029" i="2" s="1"/>
  <c r="J235" i="22"/>
  <c r="J229" i="22" s="1"/>
  <c r="I229" i="22" s="1"/>
  <c r="G1137" i="2" s="1"/>
  <c r="J292" i="22"/>
  <c r="J285" i="22" s="1"/>
  <c r="I285" i="22" s="1"/>
  <c r="G1225" i="2" s="1"/>
  <c r="J410" i="22"/>
  <c r="J406" i="22" s="1"/>
  <c r="I406" i="22" s="1"/>
  <c r="G433" i="2" s="1"/>
  <c r="J550" i="22"/>
  <c r="J543" i="22" s="1"/>
  <c r="I543" i="22" s="1"/>
  <c r="G500" i="2" s="1"/>
  <c r="J608" i="22"/>
  <c r="J603" i="22" s="1"/>
  <c r="I603" i="22" s="1"/>
  <c r="G536" i="2" s="1"/>
  <c r="J636" i="22"/>
  <c r="J628" i="22" s="1"/>
  <c r="I628" i="22" s="1"/>
  <c r="G1353" i="2" s="1"/>
  <c r="J773" i="22"/>
  <c r="J764" i="22" s="1"/>
  <c r="I764" i="22" s="1"/>
  <c r="G620" i="2" s="1"/>
  <c r="J808" i="22"/>
  <c r="J803" i="22" s="1"/>
  <c r="I803" i="22" s="1"/>
  <c r="G735" i="2" s="1"/>
  <c r="J142" i="22"/>
  <c r="J139" i="22" s="1"/>
  <c r="I139" i="22" s="1"/>
  <c r="G1057" i="2" s="1"/>
  <c r="J729" i="22"/>
  <c r="J723" i="22" s="1"/>
  <c r="I723" i="22" s="1"/>
  <c r="G597" i="2" s="1"/>
  <c r="J273" i="22"/>
  <c r="J267" i="22" s="1"/>
  <c r="I267" i="22" s="1"/>
  <c r="G1201" i="2" s="1"/>
  <c r="J400" i="22"/>
  <c r="J394" i="22" s="1"/>
  <c r="I394" i="22" s="1"/>
  <c r="G420" i="2" s="1"/>
  <c r="J643" i="22"/>
  <c r="J638" i="22" s="1"/>
  <c r="I638" i="22" s="1"/>
  <c r="G556" i="2" s="1"/>
  <c r="J120" i="22"/>
  <c r="J117" i="22" s="1"/>
  <c r="I117" i="22" s="1"/>
  <c r="G94" i="2" s="1"/>
  <c r="J227" i="22"/>
  <c r="J220" i="22" s="1"/>
  <c r="I220" i="22" s="1"/>
  <c r="G1132" i="2" s="1"/>
  <c r="J325" i="22"/>
  <c r="J320" i="22" s="1"/>
  <c r="I320" i="22" s="1"/>
  <c r="G1251" i="2" s="1"/>
  <c r="J420" i="22"/>
  <c r="J412" i="22" s="1"/>
  <c r="I412" i="22" s="1"/>
  <c r="G434" i="2" s="1"/>
  <c r="J572" i="22"/>
  <c r="J569" i="22" s="1"/>
  <c r="I569" i="22" s="1"/>
  <c r="G511" i="2" s="1"/>
  <c r="J674" i="22"/>
  <c r="J668" i="22" s="1"/>
  <c r="I668" i="22" s="1"/>
  <c r="G1378" i="2" s="1"/>
  <c r="J913" i="22"/>
  <c r="J909" i="22" s="1"/>
  <c r="I909" i="22" s="1"/>
  <c r="G1598" i="2" s="1"/>
  <c r="J499" i="22"/>
  <c r="G770" i="2"/>
  <c r="G1529" i="2"/>
  <c r="G1613" i="2"/>
  <c r="G1476" i="2"/>
  <c r="G711" i="2"/>
  <c r="G1567" i="2"/>
  <c r="G821" i="2"/>
  <c r="G1257" i="2"/>
  <c r="G967" i="2"/>
  <c r="G214" i="2"/>
  <c r="G1155" i="2"/>
  <c r="G1603" i="2"/>
  <c r="G857" i="2"/>
  <c r="G1683" i="2"/>
  <c r="G877" i="2"/>
  <c r="I1759" i="22"/>
  <c r="G740" i="2"/>
  <c r="G1246" i="2"/>
  <c r="G1142" i="2"/>
  <c r="G882" i="2"/>
  <c r="G1588" i="2"/>
  <c r="G156" i="2"/>
  <c r="G1087" i="2"/>
  <c r="G162" i="2"/>
  <c r="G592" i="2"/>
  <c r="G1384" i="2"/>
  <c r="G1593" i="2"/>
  <c r="G687" i="2"/>
  <c r="L166" i="20"/>
  <c r="G1633" i="2"/>
  <c r="G1665" i="2"/>
  <c r="L204" i="20"/>
  <c r="G139" i="2"/>
  <c r="G248" i="2"/>
  <c r="G1577" i="2"/>
  <c r="G571" i="2"/>
  <c r="L72" i="20"/>
  <c r="L146" i="20"/>
  <c r="L9" i="20"/>
  <c r="L168" i="20"/>
  <c r="L81" i="20"/>
  <c r="L91" i="20"/>
  <c r="L165" i="20"/>
  <c r="L273" i="20"/>
  <c r="L76" i="20"/>
  <c r="H77" i="20"/>
  <c r="I77" i="20" s="1"/>
  <c r="L77" i="20"/>
  <c r="I9" i="20"/>
  <c r="I76" i="20"/>
  <c r="I91" i="20"/>
  <c r="I90" i="20" s="1"/>
  <c r="I81" i="20"/>
  <c r="I166" i="20"/>
  <c r="I168" i="20"/>
  <c r="I273" i="20"/>
  <c r="I165" i="20"/>
  <c r="I72" i="20"/>
  <c r="I146" i="20"/>
  <c r="I204" i="20"/>
  <c r="F42" i="6"/>
  <c r="E42" i="6"/>
  <c r="D42" i="6"/>
  <c r="C42" i="6"/>
  <c r="F38" i="6"/>
  <c r="E38" i="6"/>
  <c r="D38" i="6"/>
  <c r="C38" i="6"/>
  <c r="F31" i="6"/>
  <c r="E31" i="6"/>
  <c r="D31" i="6"/>
  <c r="C31" i="6"/>
  <c r="F19" i="6"/>
  <c r="E19" i="6"/>
  <c r="D19" i="6"/>
  <c r="D43" i="6" s="1"/>
  <c r="C19" i="6"/>
  <c r="C43" i="6" s="1"/>
  <c r="L240" i="20" l="1"/>
  <c r="G765" i="2"/>
  <c r="G134" i="20" s="1"/>
  <c r="H134" i="20" s="1"/>
  <c r="I134" i="20" s="1"/>
  <c r="G202" i="23"/>
  <c r="H202" i="23" s="1"/>
  <c r="I202" i="23" s="1"/>
  <c r="G122" i="2"/>
  <c r="G230" i="23" s="1"/>
  <c r="H230" i="23" s="1"/>
  <c r="G1514" i="2"/>
  <c r="G192" i="23" s="1"/>
  <c r="H192" i="23" s="1"/>
  <c r="I192" i="23" s="1"/>
  <c r="G816" i="2"/>
  <c r="G140" i="20" s="1"/>
  <c r="G199" i="2"/>
  <c r="G43" i="20" s="1"/>
  <c r="H43" i="20" s="1"/>
  <c r="G321" i="2"/>
  <c r="G56" i="20" s="1"/>
  <c r="H56" i="20" s="1"/>
  <c r="J1018" i="22"/>
  <c r="I1018" i="22" s="1"/>
  <c r="G127" i="20"/>
  <c r="H127" i="20" s="1"/>
  <c r="G62" i="23"/>
  <c r="H62" i="23" s="1"/>
  <c r="G99" i="20"/>
  <c r="H99" i="20" s="1"/>
  <c r="G125" i="23"/>
  <c r="H125" i="23" s="1"/>
  <c r="G117" i="20"/>
  <c r="H117" i="20" s="1"/>
  <c r="I117" i="20" s="1"/>
  <c r="G197" i="23"/>
  <c r="H197" i="23" s="1"/>
  <c r="I197" i="23" s="1"/>
  <c r="G207" i="20"/>
  <c r="H207" i="20" s="1"/>
  <c r="I207" i="20" s="1"/>
  <c r="G84" i="23"/>
  <c r="H84" i="23" s="1"/>
  <c r="I84" i="23" s="1"/>
  <c r="G21" i="20"/>
  <c r="H21" i="20" s="1"/>
  <c r="G207" i="23"/>
  <c r="H207" i="23" s="1"/>
  <c r="G206" i="20"/>
  <c r="H206" i="20" s="1"/>
  <c r="I206" i="20" s="1"/>
  <c r="G18" i="23"/>
  <c r="H18" i="23" s="1"/>
  <c r="I18" i="23" s="1"/>
  <c r="G105" i="20"/>
  <c r="H105" i="20" s="1"/>
  <c r="I105" i="20" s="1"/>
  <c r="G167" i="23"/>
  <c r="H167" i="23" s="1"/>
  <c r="I167" i="23" s="1"/>
  <c r="G85" i="20"/>
  <c r="H85" i="20" s="1"/>
  <c r="I85" i="20" s="1"/>
  <c r="G48" i="23"/>
  <c r="H48" i="23" s="1"/>
  <c r="I48" i="23" s="1"/>
  <c r="G152" i="20"/>
  <c r="H152" i="20" s="1"/>
  <c r="I152" i="20" s="1"/>
  <c r="G171" i="23"/>
  <c r="H171" i="23" s="1"/>
  <c r="I171" i="23" s="1"/>
  <c r="G194" i="20"/>
  <c r="H194" i="20" s="1"/>
  <c r="I194" i="20" s="1"/>
  <c r="G112" i="23"/>
  <c r="H112" i="23" s="1"/>
  <c r="I112" i="23" s="1"/>
  <c r="G210" i="20"/>
  <c r="H210" i="20" s="1"/>
  <c r="I210" i="20" s="1"/>
  <c r="G51" i="23"/>
  <c r="H51" i="23" s="1"/>
  <c r="I51" i="23" s="1"/>
  <c r="G103" i="20"/>
  <c r="H103" i="20" s="1"/>
  <c r="G234" i="23"/>
  <c r="H234" i="23" s="1"/>
  <c r="G171" i="20"/>
  <c r="H171" i="20" s="1"/>
  <c r="I171" i="20" s="1"/>
  <c r="G10" i="23"/>
  <c r="H10" i="23" s="1"/>
  <c r="I10" i="23" s="1"/>
  <c r="G150" i="20"/>
  <c r="H150" i="20" s="1"/>
  <c r="I150" i="20" s="1"/>
  <c r="G156" i="23"/>
  <c r="H156" i="23" s="1"/>
  <c r="I156" i="23" s="1"/>
  <c r="G178" i="20"/>
  <c r="H178" i="20" s="1"/>
  <c r="G108" i="23"/>
  <c r="H108" i="23" s="1"/>
  <c r="G192" i="20"/>
  <c r="H192" i="20" s="1"/>
  <c r="I192" i="20" s="1"/>
  <c r="G146" i="23"/>
  <c r="H146" i="23" s="1"/>
  <c r="I146" i="23" s="1"/>
  <c r="G260" i="20"/>
  <c r="H260" i="20" s="1"/>
  <c r="I260" i="20" s="1"/>
  <c r="G142" i="23"/>
  <c r="H142" i="23" s="1"/>
  <c r="I142" i="23" s="1"/>
  <c r="G74" i="20"/>
  <c r="H74" i="20" s="1"/>
  <c r="I74" i="20" s="1"/>
  <c r="G160" i="23"/>
  <c r="H160" i="23" s="1"/>
  <c r="I160" i="23" s="1"/>
  <c r="G201" i="20"/>
  <c r="H201" i="20" s="1"/>
  <c r="I201" i="20" s="1"/>
  <c r="G25" i="23"/>
  <c r="H25" i="23" s="1"/>
  <c r="I25" i="23" s="1"/>
  <c r="G89" i="20"/>
  <c r="H89" i="20" s="1"/>
  <c r="G109" i="23"/>
  <c r="H109" i="23" s="1"/>
  <c r="G133" i="20"/>
  <c r="H133" i="20" s="1"/>
  <c r="I133" i="20" s="1"/>
  <c r="G209" i="23"/>
  <c r="H209" i="23" s="1"/>
  <c r="I209" i="23" s="1"/>
  <c r="G143" i="20"/>
  <c r="H143" i="20" s="1"/>
  <c r="I143" i="20" s="1"/>
  <c r="G141" i="23"/>
  <c r="H141" i="23" s="1"/>
  <c r="I141" i="23" s="1"/>
  <c r="G83" i="20"/>
  <c r="H83" i="20" s="1"/>
  <c r="I83" i="20" s="1"/>
  <c r="I82" i="20" s="1"/>
  <c r="G124" i="23"/>
  <c r="H124" i="23" s="1"/>
  <c r="I124" i="23" s="1"/>
  <c r="G188" i="20"/>
  <c r="H188" i="20" s="1"/>
  <c r="G147" i="23"/>
  <c r="H147" i="23" s="1"/>
  <c r="G163" i="20"/>
  <c r="H163" i="20" s="1"/>
  <c r="I163" i="20" s="1"/>
  <c r="G49" i="23"/>
  <c r="H49" i="23" s="1"/>
  <c r="I49" i="23" s="1"/>
  <c r="G183" i="20"/>
  <c r="H183" i="20" s="1"/>
  <c r="G218" i="23"/>
  <c r="H218" i="23" s="1"/>
  <c r="G264" i="20"/>
  <c r="H264" i="20" s="1"/>
  <c r="I264" i="20" s="1"/>
  <c r="G101" i="23"/>
  <c r="H101" i="23" s="1"/>
  <c r="I101" i="23" s="1"/>
  <c r="G263" i="20"/>
  <c r="H263" i="20" s="1"/>
  <c r="I263" i="20" s="1"/>
  <c r="G67" i="23"/>
  <c r="H67" i="23" s="1"/>
  <c r="I67" i="23" s="1"/>
  <c r="G149" i="20"/>
  <c r="H149" i="20" s="1"/>
  <c r="I149" i="20" s="1"/>
  <c r="G133" i="23"/>
  <c r="H133" i="23" s="1"/>
  <c r="I133" i="23" s="1"/>
  <c r="G268" i="20"/>
  <c r="H268" i="20" s="1"/>
  <c r="I268" i="20" s="1"/>
  <c r="G159" i="23"/>
  <c r="H159" i="23" s="1"/>
  <c r="I159" i="23" s="1"/>
  <c r="G213" i="20"/>
  <c r="H213" i="20" s="1"/>
  <c r="G78" i="23"/>
  <c r="H78" i="23" s="1"/>
  <c r="G128" i="20"/>
  <c r="H128" i="20" s="1"/>
  <c r="I128" i="20" s="1"/>
  <c r="G59" i="23"/>
  <c r="H59" i="23" s="1"/>
  <c r="I59" i="23" s="1"/>
  <c r="G179" i="20"/>
  <c r="H179" i="20" s="1"/>
  <c r="G34" i="23"/>
  <c r="H34" i="23" s="1"/>
  <c r="G39" i="20"/>
  <c r="H39" i="20" s="1"/>
  <c r="G137" i="23"/>
  <c r="H137" i="23" s="1"/>
  <c r="G38" i="20"/>
  <c r="H38" i="20" s="1"/>
  <c r="I38" i="20" s="1"/>
  <c r="G68" i="23"/>
  <c r="H68" i="23" s="1"/>
  <c r="I68" i="23" s="1"/>
  <c r="G94" i="20"/>
  <c r="H94" i="20" s="1"/>
  <c r="I94" i="20" s="1"/>
  <c r="G191" i="23"/>
  <c r="H191" i="23" s="1"/>
  <c r="I191" i="23" s="1"/>
  <c r="G234" i="20"/>
  <c r="H234" i="20" s="1"/>
  <c r="I234" i="20" s="1"/>
  <c r="G145" i="23"/>
  <c r="H145" i="23" s="1"/>
  <c r="I145" i="23" s="1"/>
  <c r="G151" i="20"/>
  <c r="H151" i="20" s="1"/>
  <c r="I151" i="20" s="1"/>
  <c r="G158" i="23"/>
  <c r="H158" i="23" s="1"/>
  <c r="I158" i="23" s="1"/>
  <c r="G12" i="20"/>
  <c r="H12" i="20" s="1"/>
  <c r="I12" i="20" s="1"/>
  <c r="G80" i="23"/>
  <c r="H80" i="23" s="1"/>
  <c r="I80" i="23" s="1"/>
  <c r="G11" i="20"/>
  <c r="H11" i="20" s="1"/>
  <c r="I11" i="20" s="1"/>
  <c r="G104" i="23"/>
  <c r="H104" i="23" s="1"/>
  <c r="I104" i="23" s="1"/>
  <c r="G170" i="20"/>
  <c r="H170" i="20" s="1"/>
  <c r="I170" i="20" s="1"/>
  <c r="G198" i="23"/>
  <c r="H198" i="23" s="1"/>
  <c r="I198" i="23" s="1"/>
  <c r="G202" i="20"/>
  <c r="H202" i="20" s="1"/>
  <c r="I202" i="20" s="1"/>
  <c r="G79" i="23"/>
  <c r="H79" i="23" s="1"/>
  <c r="I79" i="23" s="1"/>
  <c r="G11" i="23"/>
  <c r="H11" i="23" s="1"/>
  <c r="I11" i="23" s="1"/>
  <c r="G190" i="20"/>
  <c r="H190" i="20" s="1"/>
  <c r="I190" i="20" s="1"/>
  <c r="G178" i="23"/>
  <c r="H178" i="23" s="1"/>
  <c r="I178" i="23" s="1"/>
  <c r="G46" i="20"/>
  <c r="H46" i="20" s="1"/>
  <c r="G14" i="23"/>
  <c r="H14" i="23" s="1"/>
  <c r="G121" i="20"/>
  <c r="H121" i="20" s="1"/>
  <c r="I121" i="20" s="1"/>
  <c r="G43" i="23"/>
  <c r="H43" i="23" s="1"/>
  <c r="I43" i="23" s="1"/>
  <c r="G37" i="20"/>
  <c r="H37" i="20" s="1"/>
  <c r="I37" i="20" s="1"/>
  <c r="G181" i="23"/>
  <c r="H181" i="23" s="1"/>
  <c r="I181" i="23" s="1"/>
  <c r="G31" i="20"/>
  <c r="H31" i="20" s="1"/>
  <c r="G220" i="23"/>
  <c r="H220" i="23" s="1"/>
  <c r="G266" i="20"/>
  <c r="H266" i="20" s="1"/>
  <c r="I266" i="20" s="1"/>
  <c r="G134" i="23"/>
  <c r="H134" i="23" s="1"/>
  <c r="I134" i="23" s="1"/>
  <c r="G184" i="20"/>
  <c r="H184" i="20" s="1"/>
  <c r="G231" i="23"/>
  <c r="H231" i="23" s="1"/>
  <c r="G253" i="20"/>
  <c r="H253" i="20" s="1"/>
  <c r="I253" i="20" s="1"/>
  <c r="G144" i="23"/>
  <c r="H144" i="23" s="1"/>
  <c r="I144" i="23" s="1"/>
  <c r="G197" i="20"/>
  <c r="H197" i="20" s="1"/>
  <c r="I197" i="20" s="1"/>
  <c r="G103" i="23"/>
  <c r="H103" i="23" s="1"/>
  <c r="I103" i="23" s="1"/>
  <c r="G124" i="20"/>
  <c r="H124" i="20" s="1"/>
  <c r="G33" i="23"/>
  <c r="H33" i="23" s="1"/>
  <c r="G257" i="20"/>
  <c r="H257" i="20" s="1"/>
  <c r="I257" i="20" s="1"/>
  <c r="G215" i="23"/>
  <c r="H215" i="23" s="1"/>
  <c r="I215" i="23" s="1"/>
  <c r="G36" i="20"/>
  <c r="H36" i="20" s="1"/>
  <c r="I36" i="20" s="1"/>
  <c r="G203" i="23"/>
  <c r="H203" i="23" s="1"/>
  <c r="I203" i="23" s="1"/>
  <c r="G187" i="20"/>
  <c r="H187" i="20" s="1"/>
  <c r="I187" i="20" s="1"/>
  <c r="G221" i="23"/>
  <c r="H221" i="23" s="1"/>
  <c r="I221" i="23" s="1"/>
  <c r="G100" i="20"/>
  <c r="H100" i="20" s="1"/>
  <c r="G219" i="23"/>
  <c r="H219" i="23" s="1"/>
  <c r="G230" i="20"/>
  <c r="H230" i="20" s="1"/>
  <c r="I230" i="20" s="1"/>
  <c r="G139" i="23"/>
  <c r="H139" i="23" s="1"/>
  <c r="I139" i="23" s="1"/>
  <c r="G259" i="20"/>
  <c r="H259" i="20" s="1"/>
  <c r="I259" i="20" s="1"/>
  <c r="G127" i="23"/>
  <c r="H127" i="23" s="1"/>
  <c r="I127" i="23" s="1"/>
  <c r="G247" i="20"/>
  <c r="H247" i="20" s="1"/>
  <c r="I247" i="20" s="1"/>
  <c r="G116" i="23"/>
  <c r="H116" i="23" s="1"/>
  <c r="I116" i="23" s="1"/>
  <c r="G137" i="20"/>
  <c r="H137" i="20" s="1"/>
  <c r="I137" i="20" s="1"/>
  <c r="G63" i="23"/>
  <c r="H63" i="23" s="1"/>
  <c r="I63" i="23" s="1"/>
  <c r="G271" i="20"/>
  <c r="H271" i="20" s="1"/>
  <c r="I271" i="20" s="1"/>
  <c r="G76" i="23"/>
  <c r="H76" i="23" s="1"/>
  <c r="I76" i="23" s="1"/>
  <c r="G57" i="20"/>
  <c r="H57" i="20" s="1"/>
  <c r="G64" i="23"/>
  <c r="H64" i="23" s="1"/>
  <c r="G17" i="20"/>
  <c r="G60" i="23"/>
  <c r="H60" i="23" s="1"/>
  <c r="G111" i="20"/>
  <c r="H111" i="20" s="1"/>
  <c r="I111" i="20" s="1"/>
  <c r="G135" i="23"/>
  <c r="H135" i="23" s="1"/>
  <c r="I135" i="23" s="1"/>
  <c r="G276" i="20"/>
  <c r="H276" i="20" s="1"/>
  <c r="I276" i="20" s="1"/>
  <c r="G86" i="23"/>
  <c r="H86" i="23" s="1"/>
  <c r="I86" i="23" s="1"/>
  <c r="G226" i="20"/>
  <c r="H226" i="20" s="1"/>
  <c r="I226" i="20" s="1"/>
  <c r="G131" i="23"/>
  <c r="H131" i="23" s="1"/>
  <c r="I131" i="23" s="1"/>
  <c r="G62" i="20"/>
  <c r="H62" i="20" s="1"/>
  <c r="G85" i="23"/>
  <c r="H85" i="23" s="1"/>
  <c r="G49" i="20"/>
  <c r="H49" i="20" s="1"/>
  <c r="G15" i="23"/>
  <c r="H15" i="23" s="1"/>
  <c r="G154" i="20"/>
  <c r="H154" i="20" s="1"/>
  <c r="I154" i="20" s="1"/>
  <c r="G75" i="23"/>
  <c r="H75" i="23" s="1"/>
  <c r="I75" i="23" s="1"/>
  <c r="G135" i="20"/>
  <c r="H135" i="20" s="1"/>
  <c r="I135" i="20" s="1"/>
  <c r="G143" i="23"/>
  <c r="H143" i="23" s="1"/>
  <c r="I143" i="23" s="1"/>
  <c r="G23" i="20"/>
  <c r="H23" i="20" s="1"/>
  <c r="G150" i="23"/>
  <c r="H150" i="23" s="1"/>
  <c r="G231" i="20"/>
  <c r="H231" i="20" s="1"/>
  <c r="I231" i="20" s="1"/>
  <c r="G148" i="23"/>
  <c r="H148" i="23" s="1"/>
  <c r="I148" i="23" s="1"/>
  <c r="G95" i="20"/>
  <c r="H95" i="20" s="1"/>
  <c r="I95" i="20" s="1"/>
  <c r="G229" i="23"/>
  <c r="H229" i="23" s="1"/>
  <c r="I229" i="23" s="1"/>
  <c r="G29" i="20"/>
  <c r="H29" i="20" s="1"/>
  <c r="G232" i="23"/>
  <c r="H232" i="23" s="1"/>
  <c r="G24" i="20"/>
  <c r="H24" i="20" s="1"/>
  <c r="G121" i="23"/>
  <c r="H121" i="23" s="1"/>
  <c r="G97" i="20"/>
  <c r="H97" i="20" s="1"/>
  <c r="I97" i="20" s="1"/>
  <c r="G128" i="23"/>
  <c r="H128" i="23" s="1"/>
  <c r="I128" i="23" s="1"/>
  <c r="G227" i="20"/>
  <c r="H227" i="20" s="1"/>
  <c r="I227" i="20" s="1"/>
  <c r="G190" i="23"/>
  <c r="H190" i="23" s="1"/>
  <c r="I190" i="23" s="1"/>
  <c r="G130" i="20"/>
  <c r="H130" i="20" s="1"/>
  <c r="I130" i="20" s="1"/>
  <c r="G208" i="23"/>
  <c r="H208" i="23" s="1"/>
  <c r="I208" i="23" s="1"/>
  <c r="G118" i="20"/>
  <c r="H118" i="20" s="1"/>
  <c r="I118" i="20" s="1"/>
  <c r="G166" i="23"/>
  <c r="H166" i="23" s="1"/>
  <c r="I166" i="23" s="1"/>
  <c r="G67" i="20"/>
  <c r="H67" i="20" s="1"/>
  <c r="G24" i="23"/>
  <c r="H24" i="23" s="1"/>
  <c r="G125" i="20"/>
  <c r="H125" i="20" s="1"/>
  <c r="G73" i="23"/>
  <c r="H73" i="23" s="1"/>
  <c r="G186" i="20"/>
  <c r="H186" i="20" s="1"/>
  <c r="G206" i="23"/>
  <c r="H206" i="23" s="1"/>
  <c r="G182" i="20"/>
  <c r="H182" i="20" s="1"/>
  <c r="G164" i="23"/>
  <c r="H164" i="23" s="1"/>
  <c r="G32" i="20"/>
  <c r="G93" i="23"/>
  <c r="H93" i="23" s="1"/>
  <c r="G155" i="20"/>
  <c r="H155" i="20" s="1"/>
  <c r="G52" i="23"/>
  <c r="H52" i="23" s="1"/>
  <c r="G175" i="20"/>
  <c r="G155" i="23"/>
  <c r="H155" i="23" s="1"/>
  <c r="I155" i="23" s="1"/>
  <c r="G153" i="20"/>
  <c r="H153" i="20" s="1"/>
  <c r="I153" i="20" s="1"/>
  <c r="G152" i="23"/>
  <c r="H152" i="23" s="1"/>
  <c r="I152" i="23" s="1"/>
  <c r="G34" i="20"/>
  <c r="H34" i="20" s="1"/>
  <c r="I34" i="20" s="1"/>
  <c r="G81" i="23"/>
  <c r="H81" i="23" s="1"/>
  <c r="I81" i="23" s="1"/>
  <c r="G158" i="20"/>
  <c r="H158" i="20" s="1"/>
  <c r="G99" i="23"/>
  <c r="H99" i="23" s="1"/>
  <c r="G238" i="20"/>
  <c r="H238" i="20" s="1"/>
  <c r="I238" i="20" s="1"/>
  <c r="G222" i="23"/>
  <c r="H222" i="23" s="1"/>
  <c r="I222" i="23" s="1"/>
  <c r="G116" i="20"/>
  <c r="H116" i="20" s="1"/>
  <c r="I116" i="20" s="1"/>
  <c r="G175" i="23"/>
  <c r="H175" i="23" s="1"/>
  <c r="I175" i="23" s="1"/>
  <c r="G199" i="20"/>
  <c r="H199" i="20" s="1"/>
  <c r="I199" i="20" s="1"/>
  <c r="G22" i="23"/>
  <c r="H22" i="23" s="1"/>
  <c r="I22" i="23" s="1"/>
  <c r="G275" i="20"/>
  <c r="H275" i="20" s="1"/>
  <c r="I275" i="20" s="1"/>
  <c r="G45" i="23"/>
  <c r="H45" i="23" s="1"/>
  <c r="I45" i="23" s="1"/>
  <c r="G212" i="20"/>
  <c r="H212" i="20" s="1"/>
  <c r="G65" i="23"/>
  <c r="H65" i="23" s="1"/>
  <c r="G215" i="20"/>
  <c r="H215" i="20" s="1"/>
  <c r="I215" i="20" s="1"/>
  <c r="G35" i="23"/>
  <c r="H35" i="23" s="1"/>
  <c r="I35" i="23" s="1"/>
  <c r="G108" i="20"/>
  <c r="H108" i="20" s="1"/>
  <c r="I108" i="20" s="1"/>
  <c r="G138" i="23"/>
  <c r="H138" i="23" s="1"/>
  <c r="I138" i="23" s="1"/>
  <c r="G104" i="20"/>
  <c r="H104" i="20" s="1"/>
  <c r="I104" i="20" s="1"/>
  <c r="G223" i="23"/>
  <c r="H223" i="23" s="1"/>
  <c r="I223" i="23" s="1"/>
  <c r="G217" i="20"/>
  <c r="H217" i="20" s="1"/>
  <c r="I217" i="20" s="1"/>
  <c r="G120" i="23"/>
  <c r="H120" i="23" s="1"/>
  <c r="I120" i="23" s="1"/>
  <c r="G181" i="20"/>
  <c r="H181" i="20" s="1"/>
  <c r="G212" i="23"/>
  <c r="H212" i="23" s="1"/>
  <c r="G209" i="20"/>
  <c r="H209" i="20" s="1"/>
  <c r="I209" i="20" s="1"/>
  <c r="G115" i="23"/>
  <c r="H115" i="23" s="1"/>
  <c r="I115" i="23" s="1"/>
  <c r="G80" i="20"/>
  <c r="H80" i="20" s="1"/>
  <c r="I80" i="20" s="1"/>
  <c r="G26" i="23"/>
  <c r="H26" i="23" s="1"/>
  <c r="I26" i="23" s="1"/>
  <c r="G93" i="20"/>
  <c r="H93" i="20" s="1"/>
  <c r="I93" i="20" s="1"/>
  <c r="G187" i="23"/>
  <c r="H187" i="23" s="1"/>
  <c r="I187" i="23" s="1"/>
  <c r="G68" i="20"/>
  <c r="H68" i="20" s="1"/>
  <c r="G31" i="23"/>
  <c r="H31" i="23" s="1"/>
  <c r="G61" i="20"/>
  <c r="H61" i="20" s="1"/>
  <c r="G28" i="23"/>
  <c r="H28" i="23" s="1"/>
  <c r="G219" i="20"/>
  <c r="H219" i="20" s="1"/>
  <c r="I219" i="20" s="1"/>
  <c r="G90" i="23"/>
  <c r="H90" i="23" s="1"/>
  <c r="I90" i="23" s="1"/>
  <c r="G131" i="20"/>
  <c r="H131" i="20" s="1"/>
  <c r="I131" i="20" s="1"/>
  <c r="G213" i="23"/>
  <c r="H213" i="23" s="1"/>
  <c r="I213" i="23" s="1"/>
  <c r="G228" i="20"/>
  <c r="H228" i="20" s="1"/>
  <c r="I228" i="20" s="1"/>
  <c r="G235" i="23"/>
  <c r="H235" i="23" s="1"/>
  <c r="I235" i="23" s="1"/>
  <c r="G7" i="20"/>
  <c r="H7" i="20" s="1"/>
  <c r="I7" i="20" s="1"/>
  <c r="G20" i="23"/>
  <c r="H20" i="23" s="1"/>
  <c r="I20" i="23" s="1"/>
  <c r="G8" i="20"/>
  <c r="H8" i="20" s="1"/>
  <c r="I8" i="20" s="1"/>
  <c r="G107" i="23"/>
  <c r="H107" i="23" s="1"/>
  <c r="I107" i="23" s="1"/>
  <c r="G169" i="20"/>
  <c r="G154" i="23"/>
  <c r="H154" i="23" s="1"/>
  <c r="I154" i="23" s="1"/>
  <c r="G126" i="20"/>
  <c r="H126" i="20" s="1"/>
  <c r="G40" i="23"/>
  <c r="H40" i="23" s="1"/>
  <c r="G252" i="20"/>
  <c r="H252" i="20" s="1"/>
  <c r="I252" i="20" s="1"/>
  <c r="G173" i="23"/>
  <c r="H173" i="23" s="1"/>
  <c r="I173" i="23" s="1"/>
  <c r="G211" i="20"/>
  <c r="H211" i="20" s="1"/>
  <c r="I211" i="20" s="1"/>
  <c r="G55" i="23"/>
  <c r="H55" i="23" s="1"/>
  <c r="I55" i="23" s="1"/>
  <c r="G265" i="20"/>
  <c r="H265" i="20" s="1"/>
  <c r="I265" i="20" s="1"/>
  <c r="G70" i="23"/>
  <c r="H70" i="23" s="1"/>
  <c r="I70" i="23" s="1"/>
  <c r="G69" i="20"/>
  <c r="H69" i="20" s="1"/>
  <c r="G102" i="23"/>
  <c r="H102" i="23" s="1"/>
  <c r="G96" i="20"/>
  <c r="H96" i="20" s="1"/>
  <c r="I96" i="20" s="1"/>
  <c r="G236" i="23"/>
  <c r="H236" i="23" s="1"/>
  <c r="I236" i="23" s="1"/>
  <c r="G13" i="20"/>
  <c r="H13" i="20" s="1"/>
  <c r="I13" i="20" s="1"/>
  <c r="G74" i="23"/>
  <c r="H74" i="23" s="1"/>
  <c r="I74" i="23" s="1"/>
  <c r="G45" i="20"/>
  <c r="H45" i="20" s="1"/>
  <c r="G106" i="23"/>
  <c r="H106" i="23" s="1"/>
  <c r="G75" i="20"/>
  <c r="H75" i="20" s="1"/>
  <c r="I75" i="20" s="1"/>
  <c r="G186" i="23"/>
  <c r="H186" i="23" s="1"/>
  <c r="I186" i="23" s="1"/>
  <c r="G88" i="20"/>
  <c r="H88" i="20" s="1"/>
  <c r="G38" i="23"/>
  <c r="H38" i="23" s="1"/>
  <c r="G86" i="20"/>
  <c r="G53" i="23"/>
  <c r="H53" i="23" s="1"/>
  <c r="G132" i="20"/>
  <c r="H132" i="20" s="1"/>
  <c r="I132" i="20" s="1"/>
  <c r="G199" i="23"/>
  <c r="H199" i="23" s="1"/>
  <c r="I199" i="23" s="1"/>
  <c r="G244" i="20"/>
  <c r="H244" i="20" s="1"/>
  <c r="I244" i="20" s="1"/>
  <c r="G42" i="23"/>
  <c r="H42" i="23" s="1"/>
  <c r="I42" i="23" s="1"/>
  <c r="G270" i="20"/>
  <c r="H270" i="20" s="1"/>
  <c r="I270" i="20" s="1"/>
  <c r="G153" i="23"/>
  <c r="H153" i="23" s="1"/>
  <c r="I153" i="23" s="1"/>
  <c r="G19" i="20"/>
  <c r="H19" i="20" s="1"/>
  <c r="G113" i="23"/>
  <c r="H113" i="23" s="1"/>
  <c r="G162" i="20"/>
  <c r="H162" i="20" s="1"/>
  <c r="I162" i="20" s="1"/>
  <c r="G37" i="23"/>
  <c r="H37" i="23" s="1"/>
  <c r="I37" i="23" s="1"/>
  <c r="G180" i="20"/>
  <c r="H180" i="20" s="1"/>
  <c r="G227" i="23"/>
  <c r="H227" i="23" s="1"/>
  <c r="G157" i="20"/>
  <c r="G57" i="23"/>
  <c r="H57" i="23" s="1"/>
  <c r="G114" i="20"/>
  <c r="G179" i="23"/>
  <c r="H179" i="23" s="1"/>
  <c r="I179" i="23" s="1"/>
  <c r="G245" i="20"/>
  <c r="H245" i="20" s="1"/>
  <c r="I245" i="20" s="1"/>
  <c r="G56" i="23"/>
  <c r="H56" i="23" s="1"/>
  <c r="I56" i="23" s="1"/>
  <c r="G198" i="20"/>
  <c r="H198" i="20" s="1"/>
  <c r="I198" i="20" s="1"/>
  <c r="G180" i="23"/>
  <c r="H180" i="23" s="1"/>
  <c r="I180" i="23" s="1"/>
  <c r="G196" i="20"/>
  <c r="H196" i="20" s="1"/>
  <c r="I196" i="20" s="1"/>
  <c r="G132" i="23"/>
  <c r="H132" i="23" s="1"/>
  <c r="I132" i="23" s="1"/>
  <c r="G272" i="20"/>
  <c r="H272" i="20" s="1"/>
  <c r="I272" i="20" s="1"/>
  <c r="G88" i="23"/>
  <c r="H88" i="23" s="1"/>
  <c r="I88" i="23" s="1"/>
  <c r="G129" i="20"/>
  <c r="H129" i="20" s="1"/>
  <c r="I129" i="20" s="1"/>
  <c r="G129" i="23"/>
  <c r="H129" i="23" s="1"/>
  <c r="I129" i="23" s="1"/>
  <c r="G141" i="20"/>
  <c r="H141" i="20" s="1"/>
  <c r="I141" i="20" s="1"/>
  <c r="G91" i="23"/>
  <c r="H91" i="23" s="1"/>
  <c r="I91" i="23" s="1"/>
  <c r="G35" i="20"/>
  <c r="H35" i="20" s="1"/>
  <c r="G177" i="23"/>
  <c r="H177" i="23" s="1"/>
  <c r="G200" i="20"/>
  <c r="H200" i="20" s="1"/>
  <c r="I200" i="20" s="1"/>
  <c r="G16" i="23"/>
  <c r="H16" i="23" s="1"/>
  <c r="I16" i="23" s="1"/>
  <c r="G258" i="20"/>
  <c r="H258" i="20" s="1"/>
  <c r="I258" i="20" s="1"/>
  <c r="G92" i="23"/>
  <c r="H92" i="23" s="1"/>
  <c r="I92" i="23" s="1"/>
  <c r="G236" i="20"/>
  <c r="H236" i="20" s="1"/>
  <c r="I236" i="20" s="1"/>
  <c r="G204" i="23"/>
  <c r="H204" i="23" s="1"/>
  <c r="I204" i="23" s="1"/>
  <c r="G205" i="20"/>
  <c r="H205" i="20" s="1"/>
  <c r="I205" i="20" s="1"/>
  <c r="G19" i="23"/>
  <c r="H19" i="23" s="1"/>
  <c r="I19" i="23" s="1"/>
  <c r="G73" i="20"/>
  <c r="H73" i="20" s="1"/>
  <c r="I73" i="20" s="1"/>
  <c r="G228" i="23"/>
  <c r="H228" i="23" s="1"/>
  <c r="I228" i="23" s="1"/>
  <c r="G22" i="20"/>
  <c r="H22" i="20" s="1"/>
  <c r="G185" i="23"/>
  <c r="H185" i="23" s="1"/>
  <c r="G109" i="20"/>
  <c r="H109" i="20" s="1"/>
  <c r="I109" i="20" s="1"/>
  <c r="G225" i="23"/>
  <c r="H225" i="23" s="1"/>
  <c r="I225" i="23" s="1"/>
  <c r="G79" i="20"/>
  <c r="H79" i="20" s="1"/>
  <c r="I79" i="20" s="1"/>
  <c r="G72" i="23"/>
  <c r="H72" i="23" s="1"/>
  <c r="I72" i="23" s="1"/>
  <c r="G122" i="20"/>
  <c r="H122" i="20" s="1"/>
  <c r="I122" i="20" s="1"/>
  <c r="G162" i="23"/>
  <c r="H162" i="23" s="1"/>
  <c r="I162" i="23" s="1"/>
  <c r="G235" i="20"/>
  <c r="H235" i="20" s="1"/>
  <c r="I235" i="20" s="1"/>
  <c r="G165" i="23"/>
  <c r="H165" i="23" s="1"/>
  <c r="I165" i="23" s="1"/>
  <c r="G218" i="20"/>
  <c r="H218" i="20" s="1"/>
  <c r="I218" i="20" s="1"/>
  <c r="G32" i="23"/>
  <c r="H32" i="23" s="1"/>
  <c r="I32" i="23" s="1"/>
  <c r="G33" i="20"/>
  <c r="H33" i="20" s="1"/>
  <c r="G194" i="23"/>
  <c r="H194" i="23" s="1"/>
  <c r="G145" i="20"/>
  <c r="H145" i="20" s="1"/>
  <c r="I145" i="20" s="1"/>
  <c r="G94" i="23"/>
  <c r="H94" i="23" s="1"/>
  <c r="I94" i="23" s="1"/>
  <c r="G59" i="20"/>
  <c r="H59" i="20" s="1"/>
  <c r="G136" i="23"/>
  <c r="H136" i="23" s="1"/>
  <c r="G189" i="20"/>
  <c r="H189" i="20" s="1"/>
  <c r="I189" i="20" s="1"/>
  <c r="G82" i="23"/>
  <c r="H82" i="23" s="1"/>
  <c r="I82" i="23" s="1"/>
  <c r="G173" i="20"/>
  <c r="H173" i="20" s="1"/>
  <c r="I173" i="20" s="1"/>
  <c r="G89" i="23"/>
  <c r="H89" i="23" s="1"/>
  <c r="I89" i="23" s="1"/>
  <c r="G147" i="20"/>
  <c r="G100" i="23"/>
  <c r="H100" i="23" s="1"/>
  <c r="I100" i="23" s="1"/>
  <c r="G1509" i="2"/>
  <c r="G1358" i="2"/>
  <c r="G377" i="2"/>
  <c r="G367" i="2"/>
  <c r="G311" i="2"/>
  <c r="G1389" i="2"/>
  <c r="G587" i="2"/>
  <c r="J987" i="22"/>
  <c r="I987" i="22" s="1"/>
  <c r="G957" i="2" s="1"/>
  <c r="G1263" i="2"/>
  <c r="G1105" i="2"/>
  <c r="G133" i="2"/>
  <c r="G112" i="2"/>
  <c r="G194" i="2"/>
  <c r="G1323" i="2"/>
  <c r="G546" i="2"/>
  <c r="G204" i="2"/>
  <c r="G300" i="2"/>
  <c r="G188" i="2"/>
  <c r="G305" i="2"/>
  <c r="G521" i="2"/>
  <c r="G826" i="2"/>
  <c r="G1618" i="2"/>
  <c r="G1608" i="2"/>
  <c r="G316" i="2"/>
  <c r="G48" i="2"/>
  <c r="G1400" i="2"/>
  <c r="G1519" i="2"/>
  <c r="G1583" i="2"/>
  <c r="G1363" i="2"/>
  <c r="G372" i="2"/>
  <c r="G269" i="2"/>
  <c r="G526" i="2"/>
  <c r="G1292" i="2"/>
  <c r="G230" i="2"/>
  <c r="G1287" i="2"/>
  <c r="G551" i="2"/>
  <c r="G1426" i="2"/>
  <c r="G1067" i="2"/>
  <c r="G1504" i="2"/>
  <c r="G117" i="2"/>
  <c r="G1343" i="2"/>
  <c r="G566" i="2"/>
  <c r="G1116" i="2"/>
  <c r="G852" i="2"/>
  <c r="G1318" i="2"/>
  <c r="G107" i="2"/>
  <c r="G60" i="2"/>
  <c r="G576" i="2"/>
  <c r="G1494" i="2"/>
  <c r="G331" i="2"/>
  <c r="I164" i="20"/>
  <c r="F43" i="6"/>
  <c r="E43" i="6"/>
  <c r="L217" i="20" l="1"/>
  <c r="L163" i="20"/>
  <c r="L117" i="20"/>
  <c r="L264" i="20"/>
  <c r="G28" i="20"/>
  <c r="H28" i="20" s="1"/>
  <c r="L260" i="20"/>
  <c r="L151" i="20"/>
  <c r="L202" i="20"/>
  <c r="L234" i="20"/>
  <c r="L252" i="20"/>
  <c r="L215" i="20"/>
  <c r="L228" i="20"/>
  <c r="G250" i="20"/>
  <c r="H250" i="20" s="1"/>
  <c r="I250" i="20" s="1"/>
  <c r="L275" i="20"/>
  <c r="L128" i="20"/>
  <c r="L207" i="20"/>
  <c r="L194" i="20"/>
  <c r="L135" i="20"/>
  <c r="L83" i="20"/>
  <c r="L226" i="20"/>
  <c r="L37" i="20"/>
  <c r="L111" i="20"/>
  <c r="L238" i="20"/>
  <c r="G201" i="23"/>
  <c r="H201" i="23" s="1"/>
  <c r="I201" i="23" s="1"/>
  <c r="L263" i="20"/>
  <c r="L143" i="20"/>
  <c r="L206" i="20"/>
  <c r="L192" i="20"/>
  <c r="L74" i="20"/>
  <c r="I203" i="20"/>
  <c r="K1186" i="2" s="1"/>
  <c r="L12" i="20"/>
  <c r="I78" i="20"/>
  <c r="K438" i="2" s="1"/>
  <c r="G54" i="23"/>
  <c r="H54" i="23" s="1"/>
  <c r="L150" i="20"/>
  <c r="L38" i="20"/>
  <c r="L259" i="20"/>
  <c r="L170" i="20"/>
  <c r="L85" i="20"/>
  <c r="I71" i="20"/>
  <c r="K431" i="2" s="1"/>
  <c r="L75" i="20"/>
  <c r="G97" i="23"/>
  <c r="H97" i="23" s="1"/>
  <c r="L130" i="20"/>
  <c r="L266" i="20"/>
  <c r="L36" i="20"/>
  <c r="L137" i="20"/>
  <c r="L13" i="20"/>
  <c r="L244" i="20"/>
  <c r="L211" i="20"/>
  <c r="L141" i="20"/>
  <c r="L253" i="20"/>
  <c r="L236" i="20"/>
  <c r="L198" i="20"/>
  <c r="L247" i="20"/>
  <c r="L162" i="20"/>
  <c r="L235" i="20"/>
  <c r="L265" i="20"/>
  <c r="L129" i="20"/>
  <c r="L258" i="20"/>
  <c r="L132" i="20"/>
  <c r="L190" i="20"/>
  <c r="L153" i="20"/>
  <c r="L245" i="20"/>
  <c r="L109" i="20"/>
  <c r="L116" i="20"/>
  <c r="L108" i="20"/>
  <c r="L118" i="20"/>
  <c r="L197" i="20"/>
  <c r="L187" i="20"/>
  <c r="L93" i="20"/>
  <c r="L7" i="20"/>
  <c r="L131" i="20"/>
  <c r="L154" i="20"/>
  <c r="L227" i="20"/>
  <c r="L95" i="20"/>
  <c r="L209" i="20"/>
  <c r="I10" i="20"/>
  <c r="G9" i="18" s="1"/>
  <c r="H140" i="20"/>
  <c r="I140" i="20" s="1"/>
  <c r="L140" i="20"/>
  <c r="L133" i="20"/>
  <c r="L189" i="20"/>
  <c r="L11" i="20"/>
  <c r="L210" i="20"/>
  <c r="L268" i="20"/>
  <c r="L105" i="20"/>
  <c r="L152" i="20"/>
  <c r="L94" i="20"/>
  <c r="G214" i="23"/>
  <c r="H214" i="23" s="1"/>
  <c r="I214" i="23" s="1"/>
  <c r="L149" i="20"/>
  <c r="L201" i="20"/>
  <c r="L171" i="20"/>
  <c r="L272" i="20"/>
  <c r="I195" i="20"/>
  <c r="K1126" i="2" s="1"/>
  <c r="I92" i="20"/>
  <c r="K484" i="2" s="1"/>
  <c r="I274" i="20"/>
  <c r="K1664" i="2" s="1"/>
  <c r="I256" i="20"/>
  <c r="K1561" i="2" s="1"/>
  <c r="I120" i="20"/>
  <c r="I119" i="20" s="1"/>
  <c r="K607" i="2" s="1"/>
  <c r="L73" i="20"/>
  <c r="L121" i="20"/>
  <c r="L145" i="20"/>
  <c r="L80" i="20"/>
  <c r="L257" i="20"/>
  <c r="L96" i="20"/>
  <c r="L230" i="20"/>
  <c r="G952" i="2"/>
  <c r="H952" i="2" s="1"/>
  <c r="L231" i="20"/>
  <c r="L134" i="20"/>
  <c r="L199" i="20"/>
  <c r="L219" i="20"/>
  <c r="L276" i="20"/>
  <c r="L104" i="20"/>
  <c r="L34" i="20"/>
  <c r="L200" i="20"/>
  <c r="L97" i="20"/>
  <c r="L271" i="20"/>
  <c r="L122" i="20"/>
  <c r="L79" i="20"/>
  <c r="L173" i="20"/>
  <c r="G267" i="20"/>
  <c r="H267" i="20" s="1"/>
  <c r="I267" i="20" s="1"/>
  <c r="G157" i="23"/>
  <c r="H157" i="23" s="1"/>
  <c r="I157" i="23" s="1"/>
  <c r="G216" i="20"/>
  <c r="G105" i="23"/>
  <c r="H105" i="23" s="1"/>
  <c r="I105" i="23" s="1"/>
  <c r="G63" i="20"/>
  <c r="G119" i="23"/>
  <c r="H119" i="23" s="1"/>
  <c r="I119" i="23" s="1"/>
  <c r="G107" i="20"/>
  <c r="H107" i="20" s="1"/>
  <c r="I107" i="20" s="1"/>
  <c r="G169" i="23"/>
  <c r="H169" i="23" s="1"/>
  <c r="I169" i="23" s="1"/>
  <c r="G101" i="20"/>
  <c r="G130" i="23"/>
  <c r="H130" i="23" s="1"/>
  <c r="G239" i="20"/>
  <c r="H239" i="20" s="1"/>
  <c r="I239" i="20" s="1"/>
  <c r="I237" i="20" s="1"/>
  <c r="K1383" i="2" s="1"/>
  <c r="G196" i="23"/>
  <c r="H196" i="23" s="1"/>
  <c r="I196" i="23" s="1"/>
  <c r="G65" i="20"/>
  <c r="G46" i="23"/>
  <c r="H46" i="23" s="1"/>
  <c r="G243" i="20"/>
  <c r="H243" i="20" s="1"/>
  <c r="I243" i="20" s="1"/>
  <c r="G98" i="23"/>
  <c r="H98" i="23" s="1"/>
  <c r="I98" i="23" s="1"/>
  <c r="G221" i="20"/>
  <c r="H221" i="20" s="1"/>
  <c r="I221" i="20" s="1"/>
  <c r="G61" i="23"/>
  <c r="H61" i="23" s="1"/>
  <c r="I61" i="23" s="1"/>
  <c r="G16" i="20"/>
  <c r="H16" i="20" s="1"/>
  <c r="G123" i="23"/>
  <c r="H123" i="23" s="1"/>
  <c r="H175" i="20"/>
  <c r="I175" i="20" s="1"/>
  <c r="L175" i="20"/>
  <c r="H17" i="20"/>
  <c r="G50" i="20"/>
  <c r="H50" i="20" s="1"/>
  <c r="G13" i="23"/>
  <c r="H13" i="23" s="1"/>
  <c r="G233" i="20"/>
  <c r="H233" i="20" s="1"/>
  <c r="I233" i="20" s="1"/>
  <c r="G216" i="23"/>
  <c r="H216" i="23" s="1"/>
  <c r="I216" i="23" s="1"/>
  <c r="G51" i="20"/>
  <c r="H51" i="20" s="1"/>
  <c r="G39" i="23"/>
  <c r="H39" i="23" s="1"/>
  <c r="G161" i="20"/>
  <c r="G183" i="23"/>
  <c r="H183" i="23" s="1"/>
  <c r="I183" i="23" s="1"/>
  <c r="G18" i="20"/>
  <c r="H18" i="20" s="1"/>
  <c r="G87" i="23"/>
  <c r="H87" i="23" s="1"/>
  <c r="L205" i="20"/>
  <c r="G55" i="20"/>
  <c r="H55" i="20" s="1"/>
  <c r="G47" i="23"/>
  <c r="H47" i="23" s="1"/>
  <c r="G44" i="20"/>
  <c r="H44" i="20" s="1"/>
  <c r="G174" i="23"/>
  <c r="H174" i="23" s="1"/>
  <c r="G225" i="20"/>
  <c r="H225" i="20" s="1"/>
  <c r="I225" i="20" s="1"/>
  <c r="G200" i="23"/>
  <c r="H200" i="23" s="1"/>
  <c r="I200" i="23" s="1"/>
  <c r="G191" i="20"/>
  <c r="G182" i="23"/>
  <c r="H182" i="23" s="1"/>
  <c r="I182" i="23" s="1"/>
  <c r="G224" i="20"/>
  <c r="H224" i="20" s="1"/>
  <c r="I224" i="20" s="1"/>
  <c r="G110" i="23"/>
  <c r="H110" i="23" s="1"/>
  <c r="I110" i="23" s="1"/>
  <c r="G148" i="20"/>
  <c r="H148" i="20" s="1"/>
  <c r="I148" i="20" s="1"/>
  <c r="G69" i="23"/>
  <c r="H69" i="23" s="1"/>
  <c r="I69" i="23" s="1"/>
  <c r="G27" i="20"/>
  <c r="G217" i="23"/>
  <c r="H217" i="23" s="1"/>
  <c r="G222" i="20"/>
  <c r="H222" i="20" s="1"/>
  <c r="G23" i="23"/>
  <c r="H23" i="23" s="1"/>
  <c r="G262" i="20"/>
  <c r="H262" i="20" s="1"/>
  <c r="I262" i="20" s="1"/>
  <c r="G95" i="23"/>
  <c r="H95" i="23" s="1"/>
  <c r="I95" i="23" s="1"/>
  <c r="G106" i="20"/>
  <c r="H106" i="20" s="1"/>
  <c r="I106" i="20" s="1"/>
  <c r="G170" i="23"/>
  <c r="H170" i="23" s="1"/>
  <c r="I170" i="23" s="1"/>
  <c r="G30" i="20"/>
  <c r="G184" i="23"/>
  <c r="H184" i="23" s="1"/>
  <c r="H147" i="20"/>
  <c r="I147" i="20" s="1"/>
  <c r="L147" i="20"/>
  <c r="H114" i="20"/>
  <c r="I114" i="20" s="1"/>
  <c r="L114" i="20"/>
  <c r="H86" i="20"/>
  <c r="G47" i="20"/>
  <c r="H47" i="20" s="1"/>
  <c r="G30" i="23"/>
  <c r="H30" i="23" s="1"/>
  <c r="G112" i="20"/>
  <c r="H112" i="20" s="1"/>
  <c r="I112" i="20" s="1"/>
  <c r="G176" i="23"/>
  <c r="H176" i="23" s="1"/>
  <c r="I176" i="23" s="1"/>
  <c r="G269" i="20"/>
  <c r="H269" i="20" s="1"/>
  <c r="I269" i="20" s="1"/>
  <c r="G172" i="23"/>
  <c r="H172" i="23" s="1"/>
  <c r="I172" i="23" s="1"/>
  <c r="G42" i="20"/>
  <c r="H42" i="20" s="1"/>
  <c r="G117" i="23"/>
  <c r="H117" i="23" s="1"/>
  <c r="L270" i="20"/>
  <c r="G193" i="20"/>
  <c r="H193" i="20" s="1"/>
  <c r="I193" i="20" s="1"/>
  <c r="G50" i="23"/>
  <c r="H50" i="23" s="1"/>
  <c r="I50" i="23" s="1"/>
  <c r="G102" i="20"/>
  <c r="H102" i="20" s="1"/>
  <c r="G189" i="23"/>
  <c r="H189" i="23" s="1"/>
  <c r="G142" i="20"/>
  <c r="H142" i="20" s="1"/>
  <c r="I142" i="20" s="1"/>
  <c r="G126" i="23"/>
  <c r="H126" i="23" s="1"/>
  <c r="I126" i="23" s="1"/>
  <c r="L196" i="20"/>
  <c r="G115" i="20"/>
  <c r="G151" i="23"/>
  <c r="H151" i="23" s="1"/>
  <c r="I151" i="23" s="1"/>
  <c r="L8" i="20"/>
  <c r="G110" i="20"/>
  <c r="G161" i="23"/>
  <c r="H161" i="23" s="1"/>
  <c r="I161" i="23" s="1"/>
  <c r="L218" i="20"/>
  <c r="G25" i="20"/>
  <c r="H25" i="20" s="1"/>
  <c r="G211" i="23"/>
  <c r="H211" i="23" s="1"/>
  <c r="G248" i="20"/>
  <c r="H248" i="20" s="1"/>
  <c r="I248" i="20" s="1"/>
  <c r="G188" i="23"/>
  <c r="H188" i="23" s="1"/>
  <c r="I188" i="23" s="1"/>
  <c r="G64" i="20"/>
  <c r="H64" i="20" s="1"/>
  <c r="G29" i="23"/>
  <c r="H29" i="23" s="1"/>
  <c r="G242" i="20"/>
  <c r="H242" i="20" s="1"/>
  <c r="I242" i="20" s="1"/>
  <c r="G27" i="23"/>
  <c r="H27" i="23" s="1"/>
  <c r="I27" i="23" s="1"/>
  <c r="G52" i="20"/>
  <c r="G83" i="23"/>
  <c r="H83" i="23" s="1"/>
  <c r="G54" i="20"/>
  <c r="G114" i="23"/>
  <c r="H114" i="23" s="1"/>
  <c r="G232" i="20"/>
  <c r="G168" i="23"/>
  <c r="H168" i="23" s="1"/>
  <c r="I168" i="23" s="1"/>
  <c r="H157" i="20"/>
  <c r="H32" i="20"/>
  <c r="G246" i="20"/>
  <c r="H246" i="20" s="1"/>
  <c r="I246" i="20" s="1"/>
  <c r="G58" i="23"/>
  <c r="H58" i="23" s="1"/>
  <c r="I58" i="23" s="1"/>
  <c r="G229" i="20"/>
  <c r="H229" i="20" s="1"/>
  <c r="I229" i="20" s="1"/>
  <c r="G224" i="23"/>
  <c r="H224" i="23" s="1"/>
  <c r="I224" i="23" s="1"/>
  <c r="G26" i="20"/>
  <c r="H26" i="20" s="1"/>
  <c r="G163" i="23"/>
  <c r="H163" i="23" s="1"/>
  <c r="G249" i="20"/>
  <c r="G195" i="23"/>
  <c r="H195" i="23" s="1"/>
  <c r="I195" i="23" s="1"/>
  <c r="G251" i="20"/>
  <c r="H251" i="20" s="1"/>
  <c r="I251" i="20" s="1"/>
  <c r="G210" i="23"/>
  <c r="H210" i="23" s="1"/>
  <c r="I210" i="23" s="1"/>
  <c r="G58" i="20"/>
  <c r="H58" i="20" s="1"/>
  <c r="G77" i="23"/>
  <c r="H77" i="23" s="1"/>
  <c r="G185" i="20"/>
  <c r="H185" i="20" s="1"/>
  <c r="G233" i="23"/>
  <c r="H233" i="23" s="1"/>
  <c r="G40" i="20"/>
  <c r="H40" i="20" s="1"/>
  <c r="I40" i="20" s="1"/>
  <c r="G111" i="23"/>
  <c r="H111" i="23" s="1"/>
  <c r="I111" i="23" s="1"/>
  <c r="H169" i="20"/>
  <c r="I169" i="20" s="1"/>
  <c r="I167" i="20" s="1"/>
  <c r="K983" i="2" s="1"/>
  <c r="L169" i="20"/>
  <c r="D21" i="19"/>
  <c r="K972" i="2"/>
  <c r="K478" i="2"/>
  <c r="K442" i="2"/>
  <c r="I104" i="2"/>
  <c r="H1683" i="2"/>
  <c r="H1665" i="2"/>
  <c r="H1659" i="2"/>
  <c r="I1659" i="2" s="1"/>
  <c r="H1633" i="2"/>
  <c r="H1628" i="2"/>
  <c r="H1623" i="2"/>
  <c r="H1618" i="2"/>
  <c r="H1613" i="2"/>
  <c r="I1613" i="2" s="1"/>
  <c r="H1608" i="2"/>
  <c r="H1603" i="2"/>
  <c r="H1598" i="2"/>
  <c r="H1593" i="2"/>
  <c r="H1588" i="2"/>
  <c r="H1583" i="2"/>
  <c r="H1577" i="2"/>
  <c r="H1572" i="2"/>
  <c r="H1567" i="2"/>
  <c r="H1562" i="2"/>
  <c r="H1529" i="2"/>
  <c r="H1524" i="2"/>
  <c r="I1524" i="2" s="1"/>
  <c r="H1519" i="2"/>
  <c r="H1514" i="2"/>
  <c r="I1514" i="2" s="1"/>
  <c r="H1509" i="2"/>
  <c r="I1509" i="2" s="1"/>
  <c r="H1504" i="2"/>
  <c r="I1504" i="2" s="1"/>
  <c r="H1499" i="2"/>
  <c r="I1499" i="2" s="1"/>
  <c r="H1494" i="2"/>
  <c r="H1476" i="2"/>
  <c r="H1452" i="2"/>
  <c r="H1426" i="2"/>
  <c r="H1400" i="2"/>
  <c r="H1394" i="2"/>
  <c r="I1394" i="2" s="1"/>
  <c r="H1389" i="2"/>
  <c r="I1389" i="2" s="1"/>
  <c r="H1384" i="2"/>
  <c r="I1384" i="2" s="1"/>
  <c r="H1378" i="2"/>
  <c r="I1378" i="2" s="1"/>
  <c r="H1373" i="2"/>
  <c r="I1373" i="2" s="1"/>
  <c r="H1368" i="2"/>
  <c r="I1368" i="2" s="1"/>
  <c r="H1363" i="2"/>
  <c r="I1363" i="2" s="1"/>
  <c r="H1358" i="2"/>
  <c r="I1358" i="2" s="1"/>
  <c r="H1353" i="2"/>
  <c r="I1353" i="2" s="1"/>
  <c r="H1348" i="2"/>
  <c r="I1348" i="2" s="1"/>
  <c r="H1343" i="2"/>
  <c r="H1338" i="2"/>
  <c r="H1333" i="2"/>
  <c r="H1328" i="2"/>
  <c r="I1328" i="2" s="1"/>
  <c r="H1323" i="2"/>
  <c r="I1323" i="2" s="1"/>
  <c r="H1318" i="2"/>
  <c r="I1318" i="2" s="1"/>
  <c r="H1292" i="2"/>
  <c r="H1287" i="2"/>
  <c r="H1281" i="2"/>
  <c r="I1281" i="2" s="1"/>
  <c r="H1276" i="2"/>
  <c r="H1270" i="2"/>
  <c r="H1263" i="2"/>
  <c r="H1257" i="2"/>
  <c r="H1251" i="2"/>
  <c r="H1246" i="2"/>
  <c r="H1241" i="2"/>
  <c r="H1236" i="2"/>
  <c r="H1231" i="2"/>
  <c r="H1225" i="2"/>
  <c r="H1220" i="2"/>
  <c r="H1201" i="2"/>
  <c r="H1187" i="2"/>
  <c r="H1181" i="2"/>
  <c r="H1167" i="2"/>
  <c r="H1155" i="2"/>
  <c r="H1142" i="2"/>
  <c r="H1137" i="2"/>
  <c r="H1132" i="2"/>
  <c r="H1127" i="2"/>
  <c r="H1121" i="2"/>
  <c r="H1116" i="2"/>
  <c r="I1116" i="2" s="1"/>
  <c r="H1111" i="2"/>
  <c r="H1105" i="2"/>
  <c r="I1105" i="2" s="1"/>
  <c r="H1099" i="2"/>
  <c r="H1093" i="2"/>
  <c r="H1087" i="2"/>
  <c r="H1081" i="2"/>
  <c r="H1074" i="2"/>
  <c r="H1067" i="2"/>
  <c r="H1062" i="2"/>
  <c r="H1057" i="2"/>
  <c r="H1052" i="2"/>
  <c r="H1047" i="2"/>
  <c r="H1042" i="2"/>
  <c r="H1029" i="2"/>
  <c r="H1022" i="2"/>
  <c r="H1015" i="2"/>
  <c r="I1015" i="2" s="1"/>
  <c r="H1010" i="2"/>
  <c r="H1005" i="2"/>
  <c r="H999" i="2"/>
  <c r="I999" i="2" s="1"/>
  <c r="H994" i="2"/>
  <c r="H989" i="2"/>
  <c r="H984" i="2"/>
  <c r="H978" i="2"/>
  <c r="H973" i="2"/>
  <c r="H967" i="2"/>
  <c r="H962" i="2"/>
  <c r="H957" i="2"/>
  <c r="H930" i="2"/>
  <c r="H909" i="2"/>
  <c r="H887" i="2"/>
  <c r="H882" i="2"/>
  <c r="H877" i="2"/>
  <c r="H872" i="2"/>
  <c r="H867" i="2"/>
  <c r="I867" i="2" s="1"/>
  <c r="H862" i="2"/>
  <c r="H857" i="2"/>
  <c r="H852" i="2"/>
  <c r="H847" i="2"/>
  <c r="H842" i="2"/>
  <c r="H837" i="2"/>
  <c r="H831" i="2"/>
  <c r="H826" i="2"/>
  <c r="H821" i="2"/>
  <c r="H816" i="2"/>
  <c r="H809" i="2"/>
  <c r="H770" i="2"/>
  <c r="H765" i="2"/>
  <c r="H760" i="2"/>
  <c r="H755" i="2"/>
  <c r="H750" i="2"/>
  <c r="I750" i="2" s="1"/>
  <c r="H745" i="2"/>
  <c r="I745" i="2" s="1"/>
  <c r="H740" i="2"/>
  <c r="H735" i="2"/>
  <c r="H711" i="2"/>
  <c r="H687" i="2"/>
  <c r="H654" i="2"/>
  <c r="H620" i="2"/>
  <c r="H614" i="2"/>
  <c r="I614" i="2" s="1"/>
  <c r="H609" i="2"/>
  <c r="I609" i="2" s="1"/>
  <c r="H602" i="2"/>
  <c r="I602" i="2" s="1"/>
  <c r="H597" i="2"/>
  <c r="I597" i="2" s="1"/>
  <c r="H592" i="2"/>
  <c r="I592" i="2" s="1"/>
  <c r="H587" i="2"/>
  <c r="I587" i="2" s="1"/>
  <c r="H582" i="2"/>
  <c r="I582" i="2" s="1"/>
  <c r="H576" i="2"/>
  <c r="I576" i="2" s="1"/>
  <c r="H571" i="2"/>
  <c r="I571" i="2" s="1"/>
  <c r="H566" i="2"/>
  <c r="I566" i="2" s="1"/>
  <c r="H561" i="2"/>
  <c r="I561" i="2" s="1"/>
  <c r="H556" i="2"/>
  <c r="I556" i="2" s="1"/>
  <c r="H551" i="2"/>
  <c r="H546" i="2"/>
  <c r="H541" i="2"/>
  <c r="I541" i="2" s="1"/>
  <c r="H536" i="2"/>
  <c r="H531" i="2"/>
  <c r="H526" i="2"/>
  <c r="H521" i="2"/>
  <c r="H516" i="2"/>
  <c r="H511" i="2"/>
  <c r="H505" i="2"/>
  <c r="I505" i="2" s="1"/>
  <c r="H500" i="2"/>
  <c r="I500" i="2" s="1"/>
  <c r="H495" i="2"/>
  <c r="I495" i="2" s="1"/>
  <c r="H490" i="2"/>
  <c r="I490" i="2" s="1"/>
  <c r="H485" i="2"/>
  <c r="I485" i="2" s="1"/>
  <c r="H479" i="2"/>
  <c r="H473" i="2"/>
  <c r="H468" i="2"/>
  <c r="H463" i="2"/>
  <c r="H454" i="2"/>
  <c r="H446" i="2"/>
  <c r="H443" i="2"/>
  <c r="I443" i="2" s="1"/>
  <c r="H441" i="2"/>
  <c r="I441" i="2" s="1"/>
  <c r="H440" i="2"/>
  <c r="I440" i="2" s="1"/>
  <c r="H439" i="2"/>
  <c r="I439" i="2" s="1"/>
  <c r="H437" i="2"/>
  <c r="I437" i="2" s="1"/>
  <c r="H436" i="2"/>
  <c r="I436" i="2" s="1"/>
  <c r="H435" i="2"/>
  <c r="I435" i="2" s="1"/>
  <c r="H434" i="2"/>
  <c r="I434" i="2" s="1"/>
  <c r="H433" i="2"/>
  <c r="I433" i="2" s="1"/>
  <c r="H432" i="2"/>
  <c r="I432" i="2" s="1"/>
  <c r="H420" i="2"/>
  <c r="H389" i="2"/>
  <c r="H384" i="2"/>
  <c r="H377" i="2"/>
  <c r="H372" i="2"/>
  <c r="H367" i="2"/>
  <c r="H361" i="2"/>
  <c r="H342" i="2"/>
  <c r="H336" i="2"/>
  <c r="H331" i="2"/>
  <c r="H326" i="2"/>
  <c r="H321" i="2"/>
  <c r="H316" i="2"/>
  <c r="H311" i="2"/>
  <c r="H305" i="2"/>
  <c r="H300" i="2"/>
  <c r="H269" i="2"/>
  <c r="H248" i="2"/>
  <c r="H230" i="2"/>
  <c r="H214" i="2"/>
  <c r="H209" i="2"/>
  <c r="H204" i="2"/>
  <c r="H199" i="2"/>
  <c r="H194" i="2"/>
  <c r="H188" i="2"/>
  <c r="H183" i="2"/>
  <c r="I183" i="2" s="1"/>
  <c r="H178" i="2"/>
  <c r="H173" i="2"/>
  <c r="I173" i="2" s="1"/>
  <c r="H168" i="2"/>
  <c r="H162" i="2"/>
  <c r="H156" i="2"/>
  <c r="H151" i="2"/>
  <c r="H144" i="2"/>
  <c r="H139" i="2"/>
  <c r="H133" i="2"/>
  <c r="H127" i="2"/>
  <c r="H122" i="2"/>
  <c r="H117" i="2"/>
  <c r="H112" i="2"/>
  <c r="H107" i="2"/>
  <c r="H101" i="2"/>
  <c r="H94" i="2"/>
  <c r="H89" i="2"/>
  <c r="H83" i="2"/>
  <c r="H77" i="2"/>
  <c r="H71" i="2"/>
  <c r="H60" i="2"/>
  <c r="H54" i="2"/>
  <c r="H48" i="2"/>
  <c r="H41" i="2"/>
  <c r="H36" i="2"/>
  <c r="H31" i="2"/>
  <c r="H25" i="2"/>
  <c r="H20" i="2"/>
  <c r="H15" i="2"/>
  <c r="L250" i="20" l="1"/>
  <c r="I70" i="20"/>
  <c r="L239" i="20"/>
  <c r="L243" i="20"/>
  <c r="K608" i="2"/>
  <c r="L233" i="20"/>
  <c r="L107" i="20"/>
  <c r="L225" i="20"/>
  <c r="L248" i="20"/>
  <c r="L267" i="20"/>
  <c r="K30" i="2"/>
  <c r="L106" i="20"/>
  <c r="G21" i="23"/>
  <c r="H21" i="23" s="1"/>
  <c r="I21" i="23" s="1"/>
  <c r="I139" i="20"/>
  <c r="K815" i="2" s="1"/>
  <c r="L148" i="20"/>
  <c r="G160" i="20"/>
  <c r="H160" i="20" s="1"/>
  <c r="I160" i="20" s="1"/>
  <c r="K952" i="2" s="1"/>
  <c r="L193" i="20"/>
  <c r="L40" i="20"/>
  <c r="L221" i="20"/>
  <c r="I261" i="20"/>
  <c r="K1582" i="2" s="1"/>
  <c r="L142" i="20"/>
  <c r="L246" i="20"/>
  <c r="L262" i="20"/>
  <c r="L224" i="20"/>
  <c r="L269" i="20"/>
  <c r="L229" i="20"/>
  <c r="H52" i="20"/>
  <c r="H27" i="20"/>
  <c r="H110" i="20"/>
  <c r="I110" i="20" s="1"/>
  <c r="K566" i="2" s="1"/>
  <c r="M566" i="2" s="1"/>
  <c r="L110" i="20"/>
  <c r="H101" i="20"/>
  <c r="L112" i="20"/>
  <c r="H191" i="20"/>
  <c r="I191" i="20" s="1"/>
  <c r="L191" i="20"/>
  <c r="H161" i="20"/>
  <c r="I161" i="20" s="1"/>
  <c r="L161" i="20"/>
  <c r="H216" i="20"/>
  <c r="I216" i="20" s="1"/>
  <c r="I214" i="20" s="1"/>
  <c r="K1256" i="2" s="1"/>
  <c r="L216" i="20"/>
  <c r="H249" i="20"/>
  <c r="I249" i="20" s="1"/>
  <c r="L249" i="20"/>
  <c r="H232" i="20"/>
  <c r="I232" i="20" s="1"/>
  <c r="I223" i="20" s="1"/>
  <c r="K1317" i="2" s="1"/>
  <c r="L232" i="20"/>
  <c r="H65" i="20"/>
  <c r="H115" i="20"/>
  <c r="I115" i="20" s="1"/>
  <c r="I113" i="20" s="1"/>
  <c r="L115" i="20"/>
  <c r="H30" i="20"/>
  <c r="L251" i="20"/>
  <c r="L242" i="20"/>
  <c r="H54" i="20"/>
  <c r="H63" i="20"/>
  <c r="I63" i="20" s="1"/>
  <c r="K367" i="2" s="1"/>
  <c r="L63" i="20"/>
  <c r="I484" i="2"/>
  <c r="I608" i="2"/>
  <c r="K33" i="17"/>
  <c r="K35" i="17" s="1"/>
  <c r="K38" i="17" s="1"/>
  <c r="P10" i="17"/>
  <c r="K32" i="15"/>
  <c r="K34" i="15" s="1"/>
  <c r="K36" i="15" s="1"/>
  <c r="P10" i="15"/>
  <c r="I1699" i="2"/>
  <c r="I1683" i="2" s="1"/>
  <c r="I1681" i="2"/>
  <c r="I1665" i="2" s="1"/>
  <c r="I1657" i="2"/>
  <c r="I1633" i="2" s="1"/>
  <c r="I1628" i="2"/>
  <c r="I1623" i="2"/>
  <c r="I1618" i="2"/>
  <c r="I1608" i="2"/>
  <c r="I1603" i="2"/>
  <c r="I1598" i="2"/>
  <c r="I1593" i="2"/>
  <c r="I1588" i="2"/>
  <c r="I1583" i="2"/>
  <c r="I1577" i="2"/>
  <c r="I1572" i="2"/>
  <c r="I1567" i="2"/>
  <c r="I1562" i="2"/>
  <c r="I1558" i="2"/>
  <c r="F1534" i="2" s="1"/>
  <c r="I1529" i="2"/>
  <c r="I1519" i="2"/>
  <c r="I1494" i="2"/>
  <c r="I1492" i="2"/>
  <c r="I1476" i="2" s="1"/>
  <c r="I1474" i="2"/>
  <c r="I1452" i="2" s="1"/>
  <c r="I1450" i="2"/>
  <c r="I1426" i="2" s="1"/>
  <c r="I1424" i="2"/>
  <c r="I1400" i="2" s="1"/>
  <c r="I1383" i="2"/>
  <c r="M1383" i="2" s="1"/>
  <c r="I1343" i="2"/>
  <c r="I1338" i="2"/>
  <c r="I1336" i="2"/>
  <c r="I1333" i="2" s="1"/>
  <c r="I1331" i="2"/>
  <c r="I1315" i="2"/>
  <c r="I1289" i="2"/>
  <c r="I1290" i="2" s="1"/>
  <c r="I1278" i="2"/>
  <c r="I1279" i="2" s="1"/>
  <c r="I1276" i="2" s="1"/>
  <c r="I1270" i="2"/>
  <c r="I1263" i="2"/>
  <c r="I1261" i="2"/>
  <c r="I1257" i="2" s="1"/>
  <c r="I1253" i="2"/>
  <c r="I1254" i="2" s="1"/>
  <c r="F1251" i="2" s="1"/>
  <c r="I1248" i="2"/>
  <c r="I1249" i="2" s="1"/>
  <c r="F1246" i="2" s="1"/>
  <c r="I1243" i="2"/>
  <c r="I1244" i="2" s="1"/>
  <c r="I1241" i="2" s="1"/>
  <c r="I1238" i="2"/>
  <c r="I1239" i="2" s="1"/>
  <c r="I1236" i="2" s="1"/>
  <c r="I1233" i="2"/>
  <c r="I1234" i="2" s="1"/>
  <c r="I1231" i="2" s="1"/>
  <c r="I1227" i="2"/>
  <c r="I1228" i="2" s="1"/>
  <c r="I1225" i="2" s="1"/>
  <c r="I1222" i="2"/>
  <c r="I1223" i="2" s="1"/>
  <c r="I1220" i="2" s="1"/>
  <c r="I1218" i="2"/>
  <c r="I1201" i="2" s="1"/>
  <c r="I1199" i="2"/>
  <c r="I1187" i="2" s="1"/>
  <c r="I1183" i="2"/>
  <c r="I1184" i="2" s="1"/>
  <c r="I1181" i="2" s="1"/>
  <c r="I1178" i="2"/>
  <c r="I1177" i="2"/>
  <c r="I1176" i="2"/>
  <c r="I1175" i="2"/>
  <c r="I1174" i="2"/>
  <c r="I1173" i="2"/>
  <c r="I1172" i="2"/>
  <c r="I1171" i="2"/>
  <c r="I1170" i="2"/>
  <c r="I1169" i="2"/>
  <c r="I1164" i="2"/>
  <c r="I1163" i="2"/>
  <c r="I1162" i="2"/>
  <c r="I1161" i="2"/>
  <c r="I1160" i="2"/>
  <c r="I1159" i="2"/>
  <c r="I1158" i="2"/>
  <c r="I1157" i="2"/>
  <c r="I1152" i="2"/>
  <c r="I1151" i="2"/>
  <c r="I1150" i="2"/>
  <c r="I1149" i="2"/>
  <c r="I1148" i="2"/>
  <c r="I1147" i="2"/>
  <c r="I1146" i="2"/>
  <c r="I1145" i="2"/>
  <c r="I1144" i="2"/>
  <c r="I1139" i="2"/>
  <c r="I1140" i="2" s="1"/>
  <c r="I1137" i="2" s="1"/>
  <c r="I1134" i="2"/>
  <c r="I1135" i="2" s="1"/>
  <c r="I1132" i="2" s="1"/>
  <c r="I1129" i="2"/>
  <c r="I1130" i="2" s="1"/>
  <c r="I1127" i="2" s="1"/>
  <c r="I1123" i="2"/>
  <c r="I1124" i="2" s="1"/>
  <c r="I1121" i="2" s="1"/>
  <c r="I1118" i="2"/>
  <c r="I1119" i="2" s="1"/>
  <c r="I1113" i="2"/>
  <c r="I1114" i="2" s="1"/>
  <c r="I1111" i="2" s="1"/>
  <c r="I1102" i="2"/>
  <c r="I1101" i="2"/>
  <c r="I1096" i="2"/>
  <c r="I1095" i="2"/>
  <c r="I1090" i="2"/>
  <c r="I1089" i="2"/>
  <c r="I1083" i="2"/>
  <c r="I1077" i="2"/>
  <c r="I1076" i="2"/>
  <c r="I1070" i="2"/>
  <c r="I1069" i="2"/>
  <c r="I1064" i="2"/>
  <c r="I1065" i="2" s="1"/>
  <c r="F1062" i="2" s="1"/>
  <c r="I1059" i="2"/>
  <c r="I1060" i="2" s="1"/>
  <c r="I1054" i="2"/>
  <c r="I1055" i="2" s="1"/>
  <c r="I1049" i="2"/>
  <c r="I1050" i="2" s="1"/>
  <c r="I1044" i="2"/>
  <c r="I1045" i="2" s="1"/>
  <c r="I1039" i="2"/>
  <c r="I1038" i="2"/>
  <c r="I1037" i="2"/>
  <c r="I1036" i="2"/>
  <c r="I1035" i="2"/>
  <c r="I1034" i="2"/>
  <c r="I1033" i="2"/>
  <c r="I1032" i="2"/>
  <c r="I1031" i="2"/>
  <c r="I1026" i="2"/>
  <c r="I1025" i="2"/>
  <c r="I1024" i="2"/>
  <c r="I1017" i="2"/>
  <c r="I1007" i="2"/>
  <c r="I1001" i="2"/>
  <c r="I996" i="2"/>
  <c r="I991" i="2"/>
  <c r="I986" i="2"/>
  <c r="I980" i="2"/>
  <c r="I975" i="2"/>
  <c r="I969" i="2"/>
  <c r="I964" i="2"/>
  <c r="I954" i="2"/>
  <c r="I949" i="2"/>
  <c r="I928" i="2"/>
  <c r="I906" i="2"/>
  <c r="I882" i="2"/>
  <c r="I877" i="2"/>
  <c r="I872" i="2"/>
  <c r="I862" i="2"/>
  <c r="I857" i="2"/>
  <c r="I852" i="2"/>
  <c r="I847" i="2"/>
  <c r="I842" i="2"/>
  <c r="I837" i="2"/>
  <c r="AK831" i="2"/>
  <c r="AL831" i="2" s="1"/>
  <c r="AI831" i="2"/>
  <c r="I831" i="2"/>
  <c r="I826" i="2"/>
  <c r="I821" i="2"/>
  <c r="I816" i="2"/>
  <c r="I809" i="2"/>
  <c r="I807" i="2"/>
  <c r="F775" i="2" s="1"/>
  <c r="I770" i="2"/>
  <c r="I765" i="2"/>
  <c r="I760" i="2"/>
  <c r="I755" i="2"/>
  <c r="I740" i="2"/>
  <c r="I735" i="2"/>
  <c r="I733" i="2"/>
  <c r="I709" i="2"/>
  <c r="I685" i="2"/>
  <c r="I652" i="2"/>
  <c r="I551" i="2"/>
  <c r="I546" i="2"/>
  <c r="I536" i="2"/>
  <c r="I534" i="2"/>
  <c r="I529" i="2"/>
  <c r="I524" i="2"/>
  <c r="I519" i="2"/>
  <c r="F516" i="2" s="1"/>
  <c r="I516" i="2" s="1"/>
  <c r="I514" i="2"/>
  <c r="I482" i="2"/>
  <c r="I479" i="2" s="1"/>
  <c r="I478" i="2" s="1"/>
  <c r="I476" i="2"/>
  <c r="I471" i="2"/>
  <c r="I465" i="2"/>
  <c r="I466" i="2" s="1"/>
  <c r="I460" i="2"/>
  <c r="I459" i="2"/>
  <c r="I458" i="2"/>
  <c r="I457" i="2"/>
  <c r="I456" i="2"/>
  <c r="I451" i="2"/>
  <c r="I450" i="2"/>
  <c r="I449" i="2"/>
  <c r="I448" i="2"/>
  <c r="I442" i="2"/>
  <c r="M442" i="2" s="1"/>
  <c r="I430" i="2"/>
  <c r="I422" i="2"/>
  <c r="I423" i="2" s="1"/>
  <c r="F420" i="2" s="1"/>
  <c r="I418" i="2"/>
  <c r="I386" i="2"/>
  <c r="I387" i="2" s="1"/>
  <c r="F384" i="2" s="1"/>
  <c r="I380" i="2"/>
  <c r="I379" i="2"/>
  <c r="I375" i="2"/>
  <c r="I367" i="2"/>
  <c r="I365" i="2"/>
  <c r="I359" i="2"/>
  <c r="I338" i="2"/>
  <c r="I339" i="2" s="1"/>
  <c r="F336" i="2" s="1"/>
  <c r="I333" i="2"/>
  <c r="I334" i="2" s="1"/>
  <c r="F331" i="2" s="1"/>
  <c r="I331" i="2" s="1"/>
  <c r="I328" i="2"/>
  <c r="I329" i="2" s="1"/>
  <c r="F326" i="2" s="1"/>
  <c r="I323" i="2"/>
  <c r="I324" i="2" s="1"/>
  <c r="I318" i="2"/>
  <c r="I319" i="2" s="1"/>
  <c r="I313" i="2"/>
  <c r="I314" i="2" s="1"/>
  <c r="I307" i="2"/>
  <c r="I308" i="2" s="1"/>
  <c r="I302" i="2"/>
  <c r="I303" i="2" s="1"/>
  <c r="I298" i="2"/>
  <c r="I267" i="2"/>
  <c r="I244" i="2"/>
  <c r="I243" i="2"/>
  <c r="I242" i="2"/>
  <c r="I241" i="2"/>
  <c r="I240" i="2"/>
  <c r="I239" i="2"/>
  <c r="I238" i="2"/>
  <c r="I237" i="2"/>
  <c r="I236" i="2"/>
  <c r="I235" i="2"/>
  <c r="I234" i="2"/>
  <c r="I233" i="2"/>
  <c r="I232" i="2"/>
  <c r="I227" i="2"/>
  <c r="I226" i="2"/>
  <c r="I225" i="2"/>
  <c r="I224" i="2"/>
  <c r="I223" i="2"/>
  <c r="I222" i="2"/>
  <c r="I221" i="2"/>
  <c r="I220" i="2"/>
  <c r="I219" i="2"/>
  <c r="I218" i="2"/>
  <c r="I217" i="2"/>
  <c r="I216" i="2"/>
  <c r="I211" i="2"/>
  <c r="I212" i="2" s="1"/>
  <c r="I206" i="2"/>
  <c r="I207" i="2" s="1"/>
  <c r="I201" i="2"/>
  <c r="I202" i="2" s="1"/>
  <c r="I196" i="2"/>
  <c r="I197" i="2" s="1"/>
  <c r="I190" i="2"/>
  <c r="I191" i="2" s="1"/>
  <c r="I188" i="2" s="1"/>
  <c r="I185" i="2"/>
  <c r="I186" i="2" s="1"/>
  <c r="I180" i="2"/>
  <c r="I181" i="2" s="1"/>
  <c r="F178" i="2" s="1"/>
  <c r="I168" i="2"/>
  <c r="I165" i="2"/>
  <c r="I164" i="2"/>
  <c r="I159" i="2"/>
  <c r="I158" i="2"/>
  <c r="I153" i="2"/>
  <c r="I154" i="2" s="1"/>
  <c r="I148" i="2"/>
  <c r="I147" i="2"/>
  <c r="I146" i="2"/>
  <c r="I141" i="2"/>
  <c r="I142" i="2" s="1"/>
  <c r="I136" i="2"/>
  <c r="I135" i="2"/>
  <c r="I130" i="2"/>
  <c r="I129" i="2"/>
  <c r="I124" i="2"/>
  <c r="I125" i="2" s="1"/>
  <c r="F122" i="2" s="1"/>
  <c r="I119" i="2"/>
  <c r="I120" i="2" s="1"/>
  <c r="I114" i="2"/>
  <c r="I115" i="2" s="1"/>
  <c r="I109" i="2"/>
  <c r="I110" i="2" s="1"/>
  <c r="I103" i="2"/>
  <c r="I98" i="2"/>
  <c r="I97" i="2"/>
  <c r="I96" i="2"/>
  <c r="I91" i="2"/>
  <c r="I92" i="2" s="1"/>
  <c r="I86" i="2"/>
  <c r="I85" i="2"/>
  <c r="I80" i="2"/>
  <c r="I79" i="2"/>
  <c r="I74" i="2"/>
  <c r="I73" i="2"/>
  <c r="I68" i="2"/>
  <c r="I67" i="2"/>
  <c r="I66" i="2"/>
  <c r="I65" i="2"/>
  <c r="I64" i="2"/>
  <c r="I63" i="2"/>
  <c r="I62" i="2"/>
  <c r="I57" i="2"/>
  <c r="I56" i="2"/>
  <c r="I51" i="2"/>
  <c r="I50" i="2"/>
  <c r="I43" i="2"/>
  <c r="I41" i="2" s="1"/>
  <c r="I38" i="2"/>
  <c r="I36" i="2"/>
  <c r="I33" i="2"/>
  <c r="I31" i="2"/>
  <c r="I27" i="2"/>
  <c r="I25" i="2"/>
  <c r="I22" i="2"/>
  <c r="I20" i="2" s="1"/>
  <c r="I15" i="2"/>
  <c r="K1665" i="2"/>
  <c r="K1659" i="2"/>
  <c r="M1659" i="2" s="1"/>
  <c r="K1633" i="2"/>
  <c r="K1628" i="2"/>
  <c r="K1618" i="2"/>
  <c r="K1598" i="2"/>
  <c r="K1593" i="2"/>
  <c r="K1588" i="2"/>
  <c r="K1572" i="2"/>
  <c r="K1567" i="2"/>
  <c r="K1562" i="2"/>
  <c r="K1529" i="2"/>
  <c r="K1519" i="2"/>
  <c r="K1499" i="2"/>
  <c r="M1499" i="2" s="1"/>
  <c r="K1494" i="2"/>
  <c r="K1476" i="2"/>
  <c r="K1426" i="2"/>
  <c r="K1394" i="2"/>
  <c r="M1394" i="2" s="1"/>
  <c r="K1389" i="2"/>
  <c r="M1389" i="2" s="1"/>
  <c r="K1373" i="2"/>
  <c r="M1373" i="2" s="1"/>
  <c r="K1368" i="2"/>
  <c r="M1368" i="2" s="1"/>
  <c r="K1363" i="2"/>
  <c r="M1363" i="2" s="1"/>
  <c r="K1353" i="2"/>
  <c r="M1353" i="2" s="1"/>
  <c r="K1333" i="2"/>
  <c r="K1328" i="2"/>
  <c r="M1328" i="2" s="1"/>
  <c r="K1323" i="2"/>
  <c r="M1323" i="2" s="1"/>
  <c r="K1287" i="2"/>
  <c r="K1281" i="2"/>
  <c r="M1281" i="2" s="1"/>
  <c r="K1257" i="2"/>
  <c r="K1231" i="2"/>
  <c r="K1225" i="2"/>
  <c r="K1167" i="2"/>
  <c r="K1132" i="2"/>
  <c r="K1127" i="2"/>
  <c r="K1099" i="2"/>
  <c r="K1093" i="2"/>
  <c r="K1081" i="2"/>
  <c r="K1015" i="2"/>
  <c r="M1015" i="2" s="1"/>
  <c r="K999" i="2"/>
  <c r="M999" i="2" s="1"/>
  <c r="K989" i="2"/>
  <c r="K984" i="2"/>
  <c r="K978" i="2"/>
  <c r="K877" i="2"/>
  <c r="K872" i="2"/>
  <c r="K857" i="2"/>
  <c r="K852" i="2"/>
  <c r="K837" i="2"/>
  <c r="K831" i="2"/>
  <c r="K826" i="2"/>
  <c r="K821" i="2"/>
  <c r="K809" i="2"/>
  <c r="K770" i="2"/>
  <c r="K765" i="2"/>
  <c r="K750" i="2"/>
  <c r="M750" i="2" s="1"/>
  <c r="K745" i="2"/>
  <c r="M745" i="2" s="1"/>
  <c r="K609" i="2"/>
  <c r="M609" i="2" s="1"/>
  <c r="K597" i="2"/>
  <c r="M597" i="2" s="1"/>
  <c r="K592" i="2"/>
  <c r="M592" i="2" s="1"/>
  <c r="K571" i="2"/>
  <c r="M571" i="2" s="1"/>
  <c r="K551" i="2"/>
  <c r="K546" i="2"/>
  <c r="K541" i="2"/>
  <c r="M541" i="2" s="1"/>
  <c r="K505" i="2"/>
  <c r="M505" i="2" s="1"/>
  <c r="K500" i="2"/>
  <c r="M500" i="2" s="1"/>
  <c r="K485" i="2"/>
  <c r="M485" i="2" s="1"/>
  <c r="K479" i="2"/>
  <c r="K446" i="2"/>
  <c r="K443" i="2"/>
  <c r="M443" i="2" s="1"/>
  <c r="K441" i="2"/>
  <c r="M441" i="2" s="1"/>
  <c r="K440" i="2"/>
  <c r="M440" i="2" s="1"/>
  <c r="K437" i="2"/>
  <c r="M437" i="2" s="1"/>
  <c r="K435" i="2"/>
  <c r="M435" i="2" s="1"/>
  <c r="K434" i="2"/>
  <c r="M434" i="2" s="1"/>
  <c r="K433" i="2"/>
  <c r="M433" i="2" s="1"/>
  <c r="K188" i="2"/>
  <c r="K173" i="2"/>
  <c r="M173" i="2" s="1"/>
  <c r="K168" i="2"/>
  <c r="K41" i="2"/>
  <c r="K31" i="2"/>
  <c r="K15" i="2"/>
  <c r="B10" i="18"/>
  <c r="D19" i="19"/>
  <c r="D14" i="19"/>
  <c r="B13" i="19"/>
  <c r="D12" i="19"/>
  <c r="D10" i="19"/>
  <c r="I1292" i="2" l="1"/>
  <c r="F1292" i="2"/>
  <c r="F65" i="23"/>
  <c r="I65" i="23" s="1"/>
  <c r="F212" i="20"/>
  <c r="F213" i="20"/>
  <c r="F78" i="23"/>
  <c r="I78" i="23" s="1"/>
  <c r="I1246" i="2"/>
  <c r="I1079" i="2"/>
  <c r="F1074" i="2" s="1"/>
  <c r="F186" i="20" s="1"/>
  <c r="I1251" i="2"/>
  <c r="I1081" i="2"/>
  <c r="M1081" i="2" s="1"/>
  <c r="I1085" i="2"/>
  <c r="F206" i="23"/>
  <c r="I206" i="23" s="1"/>
  <c r="I1072" i="2"/>
  <c r="F1067" i="2" s="1"/>
  <c r="I1067" i="2" s="1"/>
  <c r="F1052" i="2"/>
  <c r="F1047" i="2"/>
  <c r="F1042" i="2"/>
  <c r="F231" i="23"/>
  <c r="I231" i="23" s="1"/>
  <c r="F184" i="20"/>
  <c r="I1062" i="2"/>
  <c r="F1057" i="2"/>
  <c r="I1057" i="2" s="1"/>
  <c r="F311" i="2"/>
  <c r="F67" i="20"/>
  <c r="F24" i="23"/>
  <c r="I24" i="23" s="1"/>
  <c r="F521" i="2"/>
  <c r="F41" i="23"/>
  <c r="F136" i="20"/>
  <c r="F89" i="2"/>
  <c r="F28" i="20"/>
  <c r="F230" i="23"/>
  <c r="I230" i="23" s="1"/>
  <c r="F204" i="2"/>
  <c r="F269" i="2"/>
  <c r="I269" i="2" s="1"/>
  <c r="F316" i="2"/>
  <c r="F136" i="23"/>
  <c r="I136" i="23" s="1"/>
  <c r="F59" i="20"/>
  <c r="F372" i="2"/>
  <c r="F389" i="2"/>
  <c r="I389" i="2" s="1"/>
  <c r="F526" i="2"/>
  <c r="F711" i="2"/>
  <c r="I711" i="2" s="1"/>
  <c r="F887" i="2"/>
  <c r="F254" i="20"/>
  <c r="F36" i="23"/>
  <c r="F117" i="2"/>
  <c r="F199" i="2"/>
  <c r="I199" i="2" s="1"/>
  <c r="F248" i="2"/>
  <c r="F107" i="2"/>
  <c r="I107" i="2" s="1"/>
  <c r="F139" i="2"/>
  <c r="F300" i="2"/>
  <c r="F321" i="2"/>
  <c r="I321" i="2" s="1"/>
  <c r="F342" i="2"/>
  <c r="F102" i="23"/>
  <c r="I102" i="23" s="1"/>
  <c r="F69" i="20"/>
  <c r="F463" i="2"/>
  <c r="F511" i="2"/>
  <c r="I511" i="2" s="1"/>
  <c r="F531" i="2"/>
  <c r="F620" i="2"/>
  <c r="I620" i="2" s="1"/>
  <c r="F909" i="2"/>
  <c r="I336" i="2"/>
  <c r="I384" i="2"/>
  <c r="F137" i="23"/>
  <c r="I137" i="23" s="1"/>
  <c r="F39" i="20"/>
  <c r="F58" i="20"/>
  <c r="F77" i="23"/>
  <c r="I77" i="23" s="1"/>
  <c r="F473" i="2"/>
  <c r="I473" i="2" s="1"/>
  <c r="F687" i="2"/>
  <c r="F112" i="2"/>
  <c r="F194" i="2"/>
  <c r="F305" i="2"/>
  <c r="F57" i="20"/>
  <c r="F64" i="23"/>
  <c r="I64" i="23" s="1"/>
  <c r="F361" i="2"/>
  <c r="I361" i="2" s="1"/>
  <c r="F468" i="2"/>
  <c r="F219" i="23"/>
  <c r="I219" i="23" s="1"/>
  <c r="F100" i="20"/>
  <c r="F654" i="2"/>
  <c r="F930" i="2"/>
  <c r="I930" i="2" s="1"/>
  <c r="I122" i="2"/>
  <c r="I326" i="2"/>
  <c r="K425" i="2"/>
  <c r="F209" i="2"/>
  <c r="L160" i="20"/>
  <c r="K1105" i="2"/>
  <c r="M1105" i="2" s="1"/>
  <c r="I159" i="20"/>
  <c r="K951" i="2" s="1"/>
  <c r="I255" i="20"/>
  <c r="K1560" i="2" s="1"/>
  <c r="K15" i="15"/>
  <c r="K14" i="15" s="1"/>
  <c r="Q17" i="15" s="1"/>
  <c r="K26" i="15" s="1"/>
  <c r="K15" i="17"/>
  <c r="K14" i="17" s="1"/>
  <c r="Q17" i="17" s="1"/>
  <c r="K26" i="17" s="1"/>
  <c r="K957" i="2"/>
  <c r="K587" i="2"/>
  <c r="M587" i="2" s="1"/>
  <c r="I1582" i="2"/>
  <c r="M1582" i="2" s="1"/>
  <c r="I420" i="2"/>
  <c r="I178" i="2"/>
  <c r="K25" i="2"/>
  <c r="M25" i="2" s="1"/>
  <c r="K156" i="2"/>
  <c r="K495" i="2"/>
  <c r="M495" i="2" s="1"/>
  <c r="K1241" i="2"/>
  <c r="M1241" i="2" s="1"/>
  <c r="K862" i="2"/>
  <c r="M862" i="2" s="1"/>
  <c r="K432" i="2"/>
  <c r="M432" i="2" s="1"/>
  <c r="K576" i="2"/>
  <c r="M576" i="2" s="1"/>
  <c r="K867" i="2"/>
  <c r="M867" i="2" s="1"/>
  <c r="K1005" i="2"/>
  <c r="K1270" i="2"/>
  <c r="M1270" i="2" s="1"/>
  <c r="K36" i="2"/>
  <c r="M36" i="2" s="1"/>
  <c r="K842" i="2"/>
  <c r="M842" i="2" s="1"/>
  <c r="K755" i="2"/>
  <c r="M755" i="2" s="1"/>
  <c r="K847" i="2"/>
  <c r="M847" i="2" s="1"/>
  <c r="K967" i="2"/>
  <c r="K536" i="2"/>
  <c r="M536" i="2" s="1"/>
  <c r="K561" i="2"/>
  <c r="M561" i="2" s="1"/>
  <c r="K760" i="2"/>
  <c r="M760" i="2" s="1"/>
  <c r="K1142" i="2"/>
  <c r="K20" i="2"/>
  <c r="M20" i="2" s="1"/>
  <c r="K439" i="2"/>
  <c r="M439" i="2" s="1"/>
  <c r="K735" i="2"/>
  <c r="M735" i="2" s="1"/>
  <c r="K882" i="2"/>
  <c r="M882" i="2" s="1"/>
  <c r="K973" i="2"/>
  <c r="K1201" i="2"/>
  <c r="M1201" i="2" s="1"/>
  <c r="K740" i="2"/>
  <c r="M740" i="2" s="1"/>
  <c r="M546" i="2"/>
  <c r="M837" i="2"/>
  <c r="I959" i="2"/>
  <c r="I957" i="2"/>
  <c r="M1132" i="2"/>
  <c r="K1187" i="2"/>
  <c r="M1187" i="2" s="1"/>
  <c r="K1348" i="2"/>
  <c r="M1348" i="2" s="1"/>
  <c r="K1613" i="2"/>
  <c r="M1613" i="2" s="1"/>
  <c r="K582" i="2"/>
  <c r="M582" i="2" s="1"/>
  <c r="K614" i="2"/>
  <c r="M614" i="2" s="1"/>
  <c r="K1452" i="2"/>
  <c r="M1452" i="2" s="1"/>
  <c r="K1524" i="2"/>
  <c r="M1524" i="2" s="1"/>
  <c r="K1577" i="2"/>
  <c r="M1577" i="2" s="1"/>
  <c r="M551" i="2"/>
  <c r="M821" i="2"/>
  <c r="K436" i="2"/>
  <c r="M436" i="2" s="1"/>
  <c r="K816" i="2"/>
  <c r="M816" i="2" s="1"/>
  <c r="K1111" i="2"/>
  <c r="M1111" i="2" s="1"/>
  <c r="K1155" i="2"/>
  <c r="K1276" i="2"/>
  <c r="M1276" i="2" s="1"/>
  <c r="K1504" i="2"/>
  <c r="M1504" i="2" s="1"/>
  <c r="K490" i="2"/>
  <c r="M490" i="2" s="1"/>
  <c r="K602" i="2"/>
  <c r="M602" i="2" s="1"/>
  <c r="K1236" i="2"/>
  <c r="M1236" i="2" s="1"/>
  <c r="K1318" i="2"/>
  <c r="M1318" i="2" s="1"/>
  <c r="K1358" i="2"/>
  <c r="M1358" i="2" s="1"/>
  <c r="K1583" i="2"/>
  <c r="M1583" i="2" s="1"/>
  <c r="K1623" i="2"/>
  <c r="M1623" i="2" s="1"/>
  <c r="M31" i="2"/>
  <c r="M188" i="2"/>
  <c r="M367" i="2"/>
  <c r="M770" i="2"/>
  <c r="M831" i="2"/>
  <c r="M857" i="2"/>
  <c r="K183" i="2"/>
  <c r="M183" i="2" s="1"/>
  <c r="K962" i="2"/>
  <c r="K1116" i="2"/>
  <c r="M1116" i="2" s="1"/>
  <c r="K1220" i="2"/>
  <c r="M1220" i="2" s="1"/>
  <c r="K1338" i="2"/>
  <c r="M1338" i="2" s="1"/>
  <c r="K1378" i="2"/>
  <c r="M1378" i="2" s="1"/>
  <c r="K1509" i="2"/>
  <c r="M1509" i="2" s="1"/>
  <c r="K1603" i="2"/>
  <c r="M1603" i="2" s="1"/>
  <c r="M1127" i="2"/>
  <c r="M1225" i="2"/>
  <c r="K556" i="2"/>
  <c r="M556" i="2" s="1"/>
  <c r="K994" i="2"/>
  <c r="K1181" i="2"/>
  <c r="M1181" i="2" s="1"/>
  <c r="K1121" i="2"/>
  <c r="M1121" i="2" s="1"/>
  <c r="K1137" i="2"/>
  <c r="M1137" i="2" s="1"/>
  <c r="K1263" i="2"/>
  <c r="M1263" i="2" s="1"/>
  <c r="K1343" i="2"/>
  <c r="M1343" i="2" s="1"/>
  <c r="K1384" i="2"/>
  <c r="M1384" i="2" s="1"/>
  <c r="K1400" i="2"/>
  <c r="M1400" i="2" s="1"/>
  <c r="K1514" i="2"/>
  <c r="M1514" i="2" s="1"/>
  <c r="K1608" i="2"/>
  <c r="M1608" i="2" s="1"/>
  <c r="K1683" i="2"/>
  <c r="M1683" i="2" s="1"/>
  <c r="M168" i="2"/>
  <c r="M877" i="2"/>
  <c r="M1333" i="2"/>
  <c r="M1494" i="2"/>
  <c r="M1572" i="2"/>
  <c r="M1231" i="2"/>
  <c r="M1519" i="2"/>
  <c r="M1618" i="2"/>
  <c r="M1257" i="2"/>
  <c r="M1529" i="2"/>
  <c r="M1628" i="2"/>
  <c r="M41" i="2"/>
  <c r="M479" i="2"/>
  <c r="M765" i="2"/>
  <c r="M826" i="2"/>
  <c r="M852" i="2"/>
  <c r="M1588" i="2"/>
  <c r="M1633" i="2"/>
  <c r="M1426" i="2"/>
  <c r="M1593" i="2"/>
  <c r="M1562" i="2"/>
  <c r="M1598" i="2"/>
  <c r="M1665" i="2"/>
  <c r="M15" i="2"/>
  <c r="M809" i="2"/>
  <c r="M872" i="2"/>
  <c r="M1476" i="2"/>
  <c r="M1567" i="2"/>
  <c r="I978" i="2"/>
  <c r="M978" i="2" s="1"/>
  <c r="I952" i="2"/>
  <c r="I962" i="2"/>
  <c r="I1287" i="2"/>
  <c r="M1287" i="2" s="1"/>
  <c r="I52" i="2"/>
  <c r="I131" i="2"/>
  <c r="I149" i="2"/>
  <c r="I1074" i="2"/>
  <c r="I1097" i="2"/>
  <c r="I1093" i="2" s="1"/>
  <c r="M1093" i="2" s="1"/>
  <c r="I967" i="2"/>
  <c r="I166" i="2"/>
  <c r="I1103" i="2"/>
  <c r="I1099" i="2" s="1"/>
  <c r="M1099" i="2" s="1"/>
  <c r="I994" i="2"/>
  <c r="I989" i="2"/>
  <c r="M989" i="2" s="1"/>
  <c r="I1005" i="2"/>
  <c r="I984" i="2"/>
  <c r="M478" i="2"/>
  <c r="I973" i="2"/>
  <c r="I137" i="2"/>
  <c r="I1091" i="2"/>
  <c r="I87" i="2"/>
  <c r="I381" i="2"/>
  <c r="I815" i="2"/>
  <c r="I1027" i="2"/>
  <c r="I1230" i="2"/>
  <c r="I228" i="2"/>
  <c r="I81" i="2"/>
  <c r="M484" i="2"/>
  <c r="I1179" i="2"/>
  <c r="I1167" i="2" s="1"/>
  <c r="M1167" i="2" s="1"/>
  <c r="I245" i="2"/>
  <c r="F230" i="2" s="1"/>
  <c r="I58" i="2"/>
  <c r="I75" i="2"/>
  <c r="I160" i="2"/>
  <c r="I452" i="2"/>
  <c r="I446" i="2" s="1"/>
  <c r="M446" i="2" s="1"/>
  <c r="I461" i="2"/>
  <c r="I30" i="2"/>
  <c r="M30" i="2" s="1"/>
  <c r="I99" i="2"/>
  <c r="I105" i="2"/>
  <c r="F101" i="2" s="1"/>
  <c r="I581" i="2"/>
  <c r="I431" i="2"/>
  <c r="M431" i="2" s="1"/>
  <c r="I69" i="2"/>
  <c r="F60" i="2" s="1"/>
  <c r="I1153" i="2"/>
  <c r="I1142" i="2" s="1"/>
  <c r="I1256" i="2"/>
  <c r="M1256" i="2" s="1"/>
  <c r="I438" i="2"/>
  <c r="M438" i="2" s="1"/>
  <c r="I1040" i="2"/>
  <c r="I1317" i="2"/>
  <c r="M1317" i="2" s="1"/>
  <c r="I1165" i="2"/>
  <c r="I1155" i="2" s="1"/>
  <c r="I1186" i="2"/>
  <c r="M1186" i="2" s="1"/>
  <c r="I1561" i="2"/>
  <c r="I1664" i="2"/>
  <c r="M1664" i="2" s="1"/>
  <c r="F23" i="23" l="1"/>
  <c r="I23" i="23" s="1"/>
  <c r="F222" i="20"/>
  <c r="I213" i="20"/>
  <c r="K1251" i="2" s="1"/>
  <c r="M1251" i="2" s="1"/>
  <c r="L213" i="20"/>
  <c r="L212" i="20"/>
  <c r="I212" i="20"/>
  <c r="F1087" i="2"/>
  <c r="L186" i="20"/>
  <c r="I186" i="20"/>
  <c r="K1074" i="2" s="1"/>
  <c r="M1074" i="2" s="1"/>
  <c r="F185" i="20"/>
  <c r="F233" i="23"/>
  <c r="I233" i="23" s="1"/>
  <c r="F1022" i="2"/>
  <c r="F181" i="20"/>
  <c r="F212" i="23"/>
  <c r="I212" i="23" s="1"/>
  <c r="I1047" i="2"/>
  <c r="I184" i="20"/>
  <c r="K1062" i="2" s="1"/>
  <c r="M1062" i="2" s="1"/>
  <c r="L184" i="20"/>
  <c r="F180" i="20"/>
  <c r="F227" i="23"/>
  <c r="I227" i="23" s="1"/>
  <c r="F182" i="20"/>
  <c r="F164" i="23"/>
  <c r="I164" i="23" s="1"/>
  <c r="F1029" i="2"/>
  <c r="I1029" i="2" s="1"/>
  <c r="I1042" i="2"/>
  <c r="I1052" i="2"/>
  <c r="F183" i="20"/>
  <c r="F218" i="23"/>
  <c r="I218" i="23" s="1"/>
  <c r="F454" i="2"/>
  <c r="F77" i="2"/>
  <c r="I77" i="2" s="1"/>
  <c r="I100" i="20"/>
  <c r="K516" i="2" s="1"/>
  <c r="M516" i="2" s="1"/>
  <c r="L100" i="20"/>
  <c r="F83" i="23"/>
  <c r="I83" i="23" s="1"/>
  <c r="F52" i="20"/>
  <c r="F163" i="23"/>
  <c r="I163" i="23" s="1"/>
  <c r="F26" i="20"/>
  <c r="L69" i="20"/>
  <c r="I69" i="20"/>
  <c r="K420" i="2" s="1"/>
  <c r="M420" i="2" s="1"/>
  <c r="F121" i="23"/>
  <c r="I121" i="23" s="1"/>
  <c r="F24" i="20"/>
  <c r="F47" i="20"/>
  <c r="F30" i="23"/>
  <c r="I30" i="23" s="1"/>
  <c r="F214" i="2"/>
  <c r="F377" i="2"/>
  <c r="I377" i="2" s="1"/>
  <c r="F133" i="2"/>
  <c r="F162" i="2"/>
  <c r="I162" i="2" s="1"/>
  <c r="F144" i="2"/>
  <c r="I305" i="2"/>
  <c r="I112" i="2"/>
  <c r="F220" i="23"/>
  <c r="I220" i="23" s="1"/>
  <c r="F31" i="20"/>
  <c r="F15" i="23"/>
  <c r="I15" i="23" s="1"/>
  <c r="F49" i="20"/>
  <c r="F217" i="23"/>
  <c r="I217" i="23" s="1"/>
  <c r="F27" i="20"/>
  <c r="L28" i="20"/>
  <c r="I28" i="20"/>
  <c r="K122" i="2" s="1"/>
  <c r="M122" i="2" s="1"/>
  <c r="I67" i="20"/>
  <c r="L67" i="20"/>
  <c r="F99" i="23"/>
  <c r="I99" i="23" s="1"/>
  <c r="F158" i="20"/>
  <c r="F62" i="20"/>
  <c r="F85" i="23"/>
  <c r="I85" i="23" s="1"/>
  <c r="F109" i="23"/>
  <c r="I109" i="23" s="1"/>
  <c r="F89" i="20"/>
  <c r="F62" i="23"/>
  <c r="I62" i="23" s="1"/>
  <c r="F127" i="20"/>
  <c r="F31" i="23"/>
  <c r="I31" i="23" s="1"/>
  <c r="F68" i="20"/>
  <c r="F13" i="23"/>
  <c r="I13" i="23" s="1"/>
  <c r="F50" i="20"/>
  <c r="F87" i="23"/>
  <c r="I87" i="23" s="1"/>
  <c r="F18" i="20"/>
  <c r="F94" i="2"/>
  <c r="I156" i="2"/>
  <c r="M156" i="2" s="1"/>
  <c r="F151" i="2"/>
  <c r="F83" i="2"/>
  <c r="F127" i="2"/>
  <c r="I127" i="2" s="1"/>
  <c r="F125" i="20"/>
  <c r="F73" i="23"/>
  <c r="I73" i="23" s="1"/>
  <c r="F38" i="23"/>
  <c r="I38" i="23" s="1"/>
  <c r="F88" i="20"/>
  <c r="F117" i="23"/>
  <c r="I117" i="23" s="1"/>
  <c r="F42" i="20"/>
  <c r="F126" i="20"/>
  <c r="F40" i="23"/>
  <c r="I40" i="23" s="1"/>
  <c r="F57" i="23"/>
  <c r="I57" i="23" s="1"/>
  <c r="F157" i="20"/>
  <c r="F234" i="23"/>
  <c r="I234" i="23" s="1"/>
  <c r="F103" i="20"/>
  <c r="F149" i="23"/>
  <c r="I149" i="23" s="1"/>
  <c r="F87" i="20"/>
  <c r="F28" i="23"/>
  <c r="I28" i="23" s="1"/>
  <c r="F61" i="20"/>
  <c r="F39" i="23"/>
  <c r="I39" i="23" s="1"/>
  <c r="F51" i="20"/>
  <c r="I139" i="2"/>
  <c r="I248" i="2"/>
  <c r="I117" i="2"/>
  <c r="F155" i="20"/>
  <c r="F52" i="23"/>
  <c r="I52" i="23" s="1"/>
  <c r="F189" i="23"/>
  <c r="I189" i="23" s="1"/>
  <c r="F102" i="20"/>
  <c r="F29" i="23"/>
  <c r="I29" i="23" s="1"/>
  <c r="F64" i="20"/>
  <c r="F47" i="23"/>
  <c r="I47" i="23" s="1"/>
  <c r="F55" i="20"/>
  <c r="F44" i="20"/>
  <c r="F174" i="23"/>
  <c r="I174" i="23" s="1"/>
  <c r="F185" i="23"/>
  <c r="I185" i="23" s="1"/>
  <c r="F22" i="20"/>
  <c r="F101" i="20"/>
  <c r="F130" i="23"/>
  <c r="I130" i="23" s="1"/>
  <c r="F114" i="23"/>
  <c r="I114" i="23" s="1"/>
  <c r="F54" i="20"/>
  <c r="F54" i="2"/>
  <c r="L39" i="20"/>
  <c r="I39" i="20"/>
  <c r="K178" i="2" s="1"/>
  <c r="M178" i="2" s="1"/>
  <c r="F33" i="23"/>
  <c r="I33" i="23" s="1"/>
  <c r="F124" i="20"/>
  <c r="F125" i="23"/>
  <c r="I125" i="23" s="1"/>
  <c r="F99" i="20"/>
  <c r="F54" i="23"/>
  <c r="I54" i="23" s="1"/>
  <c r="F56" i="20"/>
  <c r="I59" i="20"/>
  <c r="K336" i="2" s="1"/>
  <c r="M336" i="2" s="1"/>
  <c r="L59" i="20"/>
  <c r="F71" i="2"/>
  <c r="F48" i="2"/>
  <c r="I48" i="2" s="1"/>
  <c r="I654" i="2"/>
  <c r="I468" i="2"/>
  <c r="L57" i="20"/>
  <c r="I57" i="20"/>
  <c r="K326" i="2" s="1"/>
  <c r="M326" i="2" s="1"/>
  <c r="I194" i="2"/>
  <c r="I687" i="2"/>
  <c r="I58" i="20"/>
  <c r="K331" i="2" s="1"/>
  <c r="M331" i="2" s="1"/>
  <c r="L58" i="20"/>
  <c r="I909" i="2"/>
  <c r="I908" i="2" s="1"/>
  <c r="I531" i="2"/>
  <c r="I463" i="2"/>
  <c r="I342" i="2"/>
  <c r="I300" i="2"/>
  <c r="F25" i="20"/>
  <c r="F211" i="23"/>
  <c r="I211" i="23" s="1"/>
  <c r="F43" i="20"/>
  <c r="F97" i="23"/>
  <c r="I97" i="23" s="1"/>
  <c r="I887" i="2"/>
  <c r="I836" i="2" s="1"/>
  <c r="I526" i="2"/>
  <c r="I372" i="2"/>
  <c r="I316" i="2"/>
  <c r="I204" i="2"/>
  <c r="I89" i="2"/>
  <c r="I521" i="2"/>
  <c r="I311" i="2"/>
  <c r="I310" i="2" s="1"/>
  <c r="F106" i="23"/>
  <c r="I106" i="23" s="1"/>
  <c r="F45" i="20"/>
  <c r="I209" i="2"/>
  <c r="M957" i="2"/>
  <c r="I1560" i="2"/>
  <c r="M1560" i="2" s="1"/>
  <c r="I972" i="2"/>
  <c r="M972" i="2" s="1"/>
  <c r="M815" i="2"/>
  <c r="M952" i="2"/>
  <c r="I951" i="2"/>
  <c r="M951" i="2" s="1"/>
  <c r="M984" i="2"/>
  <c r="I983" i="2"/>
  <c r="M983" i="2" s="1"/>
  <c r="M1561" i="2"/>
  <c r="M1005" i="2"/>
  <c r="M1142" i="2"/>
  <c r="M962" i="2"/>
  <c r="I607" i="2"/>
  <c r="M607" i="2" s="1"/>
  <c r="M608" i="2"/>
  <c r="I230" i="2"/>
  <c r="I60" i="2"/>
  <c r="M1155" i="2"/>
  <c r="M994" i="2"/>
  <c r="M973" i="2"/>
  <c r="M967" i="2"/>
  <c r="I101" i="2"/>
  <c r="I1126" i="2"/>
  <c r="M1126" i="2" s="1"/>
  <c r="I1286" i="2"/>
  <c r="D9" i="18"/>
  <c r="I9" i="18" s="1"/>
  <c r="D11" i="19"/>
  <c r="I425" i="2"/>
  <c r="I222" i="20" l="1"/>
  <c r="L222" i="20"/>
  <c r="I208" i="20"/>
  <c r="K1230" i="2" s="1"/>
  <c r="M1230" i="2" s="1"/>
  <c r="K1246" i="2"/>
  <c r="M1246" i="2" s="1"/>
  <c r="F147" i="23"/>
  <c r="I147" i="23" s="1"/>
  <c r="F188" i="20"/>
  <c r="I1087" i="2"/>
  <c r="I185" i="20"/>
  <c r="K1067" i="2" s="1"/>
  <c r="M1067" i="2" s="1"/>
  <c r="L185" i="20"/>
  <c r="I180" i="20"/>
  <c r="K1042" i="2" s="1"/>
  <c r="M1042" i="2" s="1"/>
  <c r="L180" i="20"/>
  <c r="I181" i="20"/>
  <c r="K1047" i="2" s="1"/>
  <c r="M1047" i="2" s="1"/>
  <c r="L181" i="20"/>
  <c r="L182" i="20"/>
  <c r="I182" i="20"/>
  <c r="K1052" i="2" s="1"/>
  <c r="M1052" i="2" s="1"/>
  <c r="F108" i="23"/>
  <c r="I108" i="23" s="1"/>
  <c r="F178" i="20"/>
  <c r="F179" i="20"/>
  <c r="F34" i="23"/>
  <c r="I34" i="23" s="1"/>
  <c r="I1022" i="2"/>
  <c r="I183" i="20"/>
  <c r="L183" i="20"/>
  <c r="I814" i="2"/>
  <c r="I510" i="2"/>
  <c r="L25" i="20"/>
  <c r="I25" i="20"/>
  <c r="K107" i="2" s="1"/>
  <c r="M107" i="2" s="1"/>
  <c r="I124" i="20"/>
  <c r="K620" i="2" s="1"/>
  <c r="M620" i="2" s="1"/>
  <c r="L124" i="20"/>
  <c r="F17" i="20"/>
  <c r="F60" i="23"/>
  <c r="I60" i="23" s="1"/>
  <c r="I54" i="2"/>
  <c r="I155" i="20"/>
  <c r="L155" i="20"/>
  <c r="I51" i="20"/>
  <c r="K300" i="2" s="1"/>
  <c r="M300" i="2" s="1"/>
  <c r="L51" i="20"/>
  <c r="I87" i="20"/>
  <c r="K463" i="2" s="1"/>
  <c r="M463" i="2" s="1"/>
  <c r="L87" i="20"/>
  <c r="L157" i="20"/>
  <c r="I157" i="20"/>
  <c r="I42" i="20"/>
  <c r="K194" i="2" s="1"/>
  <c r="M194" i="2" s="1"/>
  <c r="L42" i="20"/>
  <c r="F21" i="20"/>
  <c r="F207" i="23"/>
  <c r="I207" i="23" s="1"/>
  <c r="F23" i="20"/>
  <c r="F150" i="23"/>
  <c r="I150" i="23" s="1"/>
  <c r="I50" i="20"/>
  <c r="K269" i="2" s="1"/>
  <c r="M269" i="2" s="1"/>
  <c r="L50" i="20"/>
  <c r="I127" i="20"/>
  <c r="K711" i="2" s="1"/>
  <c r="M711" i="2" s="1"/>
  <c r="L127" i="20"/>
  <c r="L27" i="20"/>
  <c r="I27" i="20"/>
  <c r="K117" i="2" s="1"/>
  <c r="M117" i="2" s="1"/>
  <c r="I31" i="20"/>
  <c r="K139" i="2" s="1"/>
  <c r="M139" i="2" s="1"/>
  <c r="L31" i="20"/>
  <c r="F32" i="20"/>
  <c r="F93" i="23"/>
  <c r="I93" i="23" s="1"/>
  <c r="F184" i="23"/>
  <c r="I184" i="23" s="1"/>
  <c r="F30" i="20"/>
  <c r="F14" i="23"/>
  <c r="I14" i="23" s="1"/>
  <c r="F46" i="20"/>
  <c r="I24" i="20"/>
  <c r="K101" i="2" s="1"/>
  <c r="M101" i="2" s="1"/>
  <c r="L24" i="20"/>
  <c r="L26" i="20"/>
  <c r="I26" i="20"/>
  <c r="K112" i="2" s="1"/>
  <c r="M112" i="2" s="1"/>
  <c r="F86" i="20"/>
  <c r="F53" i="23"/>
  <c r="I53" i="23" s="1"/>
  <c r="F113" i="23"/>
  <c r="I113" i="23" s="1"/>
  <c r="F19" i="20"/>
  <c r="L64" i="20"/>
  <c r="I64" i="20"/>
  <c r="K372" i="2" s="1"/>
  <c r="M372" i="2" s="1"/>
  <c r="I47" i="20"/>
  <c r="K230" i="2" s="1"/>
  <c r="M230" i="2" s="1"/>
  <c r="L47" i="20"/>
  <c r="L44" i="20"/>
  <c r="I44" i="20"/>
  <c r="K204" i="2" s="1"/>
  <c r="M204" i="2" s="1"/>
  <c r="I341" i="2"/>
  <c r="L43" i="20"/>
  <c r="I43" i="20"/>
  <c r="K199" i="2" s="1"/>
  <c r="M199" i="2" s="1"/>
  <c r="F16" i="20"/>
  <c r="F123" i="23"/>
  <c r="I123" i="23" s="1"/>
  <c r="I99" i="20"/>
  <c r="L99" i="20"/>
  <c r="L54" i="20"/>
  <c r="I54" i="20"/>
  <c r="I22" i="20"/>
  <c r="K89" i="2" s="1"/>
  <c r="M89" i="2" s="1"/>
  <c r="L22" i="20"/>
  <c r="L55" i="20"/>
  <c r="I55" i="20"/>
  <c r="K316" i="2" s="1"/>
  <c r="M316" i="2" s="1"/>
  <c r="I102" i="20"/>
  <c r="K526" i="2" s="1"/>
  <c r="M526" i="2" s="1"/>
  <c r="L102" i="20"/>
  <c r="I125" i="20"/>
  <c r="K654" i="2" s="1"/>
  <c r="M654" i="2" s="1"/>
  <c r="L125" i="20"/>
  <c r="I83" i="2"/>
  <c r="I94" i="2"/>
  <c r="I62" i="20"/>
  <c r="K361" i="2" s="1"/>
  <c r="M361" i="2" s="1"/>
  <c r="L62" i="20"/>
  <c r="K384" i="2"/>
  <c r="M384" i="2" s="1"/>
  <c r="I144" i="2"/>
  <c r="I133" i="2"/>
  <c r="I214" i="2"/>
  <c r="I193" i="2" s="1"/>
  <c r="I454" i="2"/>
  <c r="I445" i="2" s="1"/>
  <c r="I56" i="20"/>
  <c r="K321" i="2" s="1"/>
  <c r="M321" i="2" s="1"/>
  <c r="L56" i="20"/>
  <c r="L126" i="20"/>
  <c r="I126" i="20"/>
  <c r="K687" i="2" s="1"/>
  <c r="M687" i="2" s="1"/>
  <c r="I71" i="2"/>
  <c r="L101" i="20"/>
  <c r="I101" i="20"/>
  <c r="K521" i="2" s="1"/>
  <c r="M521" i="2" s="1"/>
  <c r="I247" i="2"/>
  <c r="L61" i="20"/>
  <c r="I61" i="20"/>
  <c r="L103" i="20"/>
  <c r="I103" i="20"/>
  <c r="K531" i="2" s="1"/>
  <c r="M531" i="2" s="1"/>
  <c r="L88" i="20"/>
  <c r="I88" i="20"/>
  <c r="K468" i="2" s="1"/>
  <c r="M468" i="2" s="1"/>
  <c r="F29" i="20"/>
  <c r="F232" i="23"/>
  <c r="I232" i="23" s="1"/>
  <c r="F33" i="20"/>
  <c r="F194" i="23"/>
  <c r="I194" i="23" s="1"/>
  <c r="I151" i="2"/>
  <c r="I18" i="20"/>
  <c r="K60" i="2" s="1"/>
  <c r="M60" i="2" s="1"/>
  <c r="L18" i="20"/>
  <c r="I68" i="20"/>
  <c r="K389" i="2" s="1"/>
  <c r="M389" i="2" s="1"/>
  <c r="L68" i="20"/>
  <c r="I89" i="20"/>
  <c r="K473" i="2" s="1"/>
  <c r="M473" i="2" s="1"/>
  <c r="L89" i="20"/>
  <c r="L158" i="20"/>
  <c r="I158" i="20"/>
  <c r="K930" i="2" s="1"/>
  <c r="M930" i="2" s="1"/>
  <c r="I49" i="20"/>
  <c r="K248" i="2" s="1"/>
  <c r="M248" i="2" s="1"/>
  <c r="L49" i="20"/>
  <c r="F177" i="23"/>
  <c r="I177" i="23" s="1"/>
  <c r="F35" i="20"/>
  <c r="F46" i="23"/>
  <c r="I46" i="23" s="1"/>
  <c r="F65" i="20"/>
  <c r="L52" i="20"/>
  <c r="I52" i="20"/>
  <c r="F20" i="20"/>
  <c r="F118" i="23"/>
  <c r="I118" i="23" s="1"/>
  <c r="I45" i="20"/>
  <c r="L45" i="20"/>
  <c r="I383" i="2"/>
  <c r="M425" i="2"/>
  <c r="H11" i="19"/>
  <c r="J11" i="19"/>
  <c r="E11" i="19"/>
  <c r="M11" i="19"/>
  <c r="L11" i="19"/>
  <c r="K11" i="19"/>
  <c r="I11" i="19"/>
  <c r="F11" i="19"/>
  <c r="G11" i="19"/>
  <c r="I220" i="20" l="1"/>
  <c r="K1286" i="2" s="1"/>
  <c r="M1286" i="2" s="1"/>
  <c r="K1292" i="2"/>
  <c r="M1292" i="2" s="1"/>
  <c r="I1021" i="2"/>
  <c r="I188" i="20"/>
  <c r="K1087" i="2" s="1"/>
  <c r="M1087" i="2" s="1"/>
  <c r="L188" i="20"/>
  <c r="I179" i="20"/>
  <c r="K1029" i="2" s="1"/>
  <c r="M1029" i="2" s="1"/>
  <c r="L179" i="20"/>
  <c r="I178" i="20"/>
  <c r="K1022" i="2" s="1"/>
  <c r="M1022" i="2" s="1"/>
  <c r="L178" i="20"/>
  <c r="I47" i="2"/>
  <c r="K1057" i="2"/>
  <c r="M1057" i="2" s="1"/>
  <c r="K342" i="2"/>
  <c r="M342" i="2" s="1"/>
  <c r="I66" i="20"/>
  <c r="K383" i="2" s="1"/>
  <c r="M383" i="2" s="1"/>
  <c r="L86" i="20"/>
  <c r="I86" i="20"/>
  <c r="I23" i="20"/>
  <c r="K94" i="2" s="1"/>
  <c r="M94" i="2" s="1"/>
  <c r="L23" i="20"/>
  <c r="K887" i="2"/>
  <c r="M887" i="2" s="1"/>
  <c r="I144" i="20"/>
  <c r="L65" i="20"/>
  <c r="I65" i="20"/>
  <c r="K377" i="2" s="1"/>
  <c r="M377" i="2" s="1"/>
  <c r="I33" i="20"/>
  <c r="K151" i="2" s="1"/>
  <c r="M151" i="2" s="1"/>
  <c r="L33" i="20"/>
  <c r="K511" i="2"/>
  <c r="M511" i="2" s="1"/>
  <c r="I98" i="20"/>
  <c r="K510" i="2" s="1"/>
  <c r="M510" i="2" s="1"/>
  <c r="I19" i="20"/>
  <c r="K71" i="2" s="1"/>
  <c r="M71" i="2" s="1"/>
  <c r="L19" i="20"/>
  <c r="L46" i="20"/>
  <c r="I46" i="20"/>
  <c r="K214" i="2" s="1"/>
  <c r="M214" i="2" s="1"/>
  <c r="I156" i="20"/>
  <c r="K908" i="2" s="1"/>
  <c r="M908" i="2" s="1"/>
  <c r="K909" i="2"/>
  <c r="M909" i="2" s="1"/>
  <c r="I53" i="20"/>
  <c r="K310" i="2" s="1"/>
  <c r="M310" i="2" s="1"/>
  <c r="K311" i="2"/>
  <c r="M311" i="2" s="1"/>
  <c r="L32" i="20"/>
  <c r="I32" i="20"/>
  <c r="K144" i="2" s="1"/>
  <c r="M144" i="2" s="1"/>
  <c r="L21" i="20"/>
  <c r="I21" i="20"/>
  <c r="K83" i="2" s="1"/>
  <c r="M83" i="2" s="1"/>
  <c r="L20" i="20"/>
  <c r="I20" i="20"/>
  <c r="K77" i="2" s="1"/>
  <c r="M77" i="2" s="1"/>
  <c r="I48" i="20"/>
  <c r="K247" i="2" s="1"/>
  <c r="M247" i="2" s="1"/>
  <c r="K305" i="2"/>
  <c r="M305" i="2" s="1"/>
  <c r="I35" i="20"/>
  <c r="K162" i="2" s="1"/>
  <c r="M162" i="2" s="1"/>
  <c r="L35" i="20"/>
  <c r="I29" i="20"/>
  <c r="K127" i="2" s="1"/>
  <c r="M127" i="2" s="1"/>
  <c r="L29" i="20"/>
  <c r="L16" i="20"/>
  <c r="I16" i="20"/>
  <c r="L30" i="20"/>
  <c r="I30" i="20"/>
  <c r="K133" i="2" s="1"/>
  <c r="M133" i="2" s="1"/>
  <c r="L17" i="20"/>
  <c r="I17" i="20"/>
  <c r="K54" i="2" s="1"/>
  <c r="M54" i="2" s="1"/>
  <c r="K209" i="2"/>
  <c r="M209" i="2" s="1"/>
  <c r="I177" i="20" l="1"/>
  <c r="K1021" i="2" s="1"/>
  <c r="M1021" i="2" s="1"/>
  <c r="I41" i="20"/>
  <c r="K193" i="2" s="1"/>
  <c r="M193" i="2" s="1"/>
  <c r="K836" i="2"/>
  <c r="M836" i="2" s="1"/>
  <c r="I138" i="20"/>
  <c r="I84" i="20"/>
  <c r="K445" i="2" s="1"/>
  <c r="M445" i="2" s="1"/>
  <c r="K454" i="2"/>
  <c r="M454" i="2" s="1"/>
  <c r="I60" i="20"/>
  <c r="K341" i="2" s="1"/>
  <c r="M341" i="2" s="1"/>
  <c r="I15" i="20"/>
  <c r="K47" i="2" s="1"/>
  <c r="M47" i="2" s="1"/>
  <c r="K48" i="2"/>
  <c r="M48" i="2" s="1"/>
  <c r="K581" i="2"/>
  <c r="M581" i="2" s="1"/>
  <c r="G6" i="20"/>
  <c r="H10" i="2"/>
  <c r="I10" i="2" s="1"/>
  <c r="I9" i="2" l="1"/>
  <c r="D8" i="18" s="1"/>
  <c r="H6" i="20"/>
  <c r="I6" i="20" s="1"/>
  <c r="K10" i="2" s="1"/>
  <c r="M10" i="2" s="1"/>
  <c r="L6" i="20"/>
  <c r="I5" i="20" l="1"/>
  <c r="G8" i="18" s="1"/>
  <c r="I8" i="18" s="1"/>
  <c r="D9" i="19"/>
  <c r="K9" i="2" l="1"/>
  <c r="M9" i="2" s="1"/>
  <c r="H20" i="19"/>
  <c r="K20" i="19"/>
  <c r="M9" i="19"/>
  <c r="J9" i="19"/>
  <c r="G20" i="19"/>
  <c r="J20" i="19"/>
  <c r="F20" i="19"/>
  <c r="M20" i="19"/>
  <c r="E9" i="19"/>
  <c r="H9" i="19"/>
  <c r="I9" i="19"/>
  <c r="G9" i="19"/>
  <c r="D20" i="19"/>
  <c r="L20" i="19"/>
  <c r="I20" i="19"/>
  <c r="F9" i="19"/>
  <c r="K9" i="19"/>
  <c r="E20" i="19"/>
  <c r="L9" i="19"/>
  <c r="K814" i="2"/>
  <c r="M814" i="2" s="1"/>
  <c r="I856" i="22"/>
  <c r="G1534" i="2" s="1"/>
  <c r="G775" i="2"/>
  <c r="G36" i="23" l="1"/>
  <c r="H36" i="23" s="1"/>
  <c r="I36" i="23" s="1"/>
  <c r="G41" i="23"/>
  <c r="H41" i="23" s="1"/>
  <c r="I41" i="23" s="1"/>
  <c r="H775" i="2"/>
  <c r="I775" i="2" s="1"/>
  <c r="I619" i="2" s="1"/>
  <c r="G136" i="20"/>
  <c r="H1534" i="2"/>
  <c r="I1534" i="2" s="1"/>
  <c r="I1399" i="2" s="1"/>
  <c r="I1020" i="2" s="1"/>
  <c r="G254" i="20"/>
  <c r="H254" i="20" l="1"/>
  <c r="I254" i="20" s="1"/>
  <c r="L254" i="20"/>
  <c r="D11" i="18"/>
  <c r="D18" i="19"/>
  <c r="L136" i="20"/>
  <c r="H136" i="20"/>
  <c r="I136" i="20" s="1"/>
  <c r="G18" i="19" l="1"/>
  <c r="G17" i="19" s="1"/>
  <c r="K18" i="19"/>
  <c r="K17" i="19" s="1"/>
  <c r="H18" i="19"/>
  <c r="H17" i="19" s="1"/>
  <c r="L18" i="19"/>
  <c r="L17" i="19" s="1"/>
  <c r="F18" i="19"/>
  <c r="F17" i="19" s="1"/>
  <c r="M18" i="19"/>
  <c r="M17" i="19" s="1"/>
  <c r="I18" i="19"/>
  <c r="I17" i="19" s="1"/>
  <c r="E18" i="19"/>
  <c r="E17" i="19" s="1"/>
  <c r="J18" i="19"/>
  <c r="J17" i="19" s="1"/>
  <c r="I123" i="20"/>
  <c r="K775" i="2"/>
  <c r="M775" i="2" s="1"/>
  <c r="K1534" i="2"/>
  <c r="M1534" i="2" s="1"/>
  <c r="I241" i="20"/>
  <c r="I176" i="20" l="1"/>
  <c r="K1399" i="2"/>
  <c r="M1399" i="2" s="1"/>
  <c r="K619" i="2"/>
  <c r="M619" i="2" s="1"/>
  <c r="G11" i="18" l="1"/>
  <c r="I11" i="18" s="1"/>
  <c r="K1020" i="2"/>
  <c r="M1020" i="2" s="1"/>
  <c r="F96" i="23"/>
  <c r="I96" i="23" s="1"/>
  <c r="I1010" i="2"/>
  <c r="I1004" i="2" s="1"/>
  <c r="I46" i="2" s="1"/>
  <c r="I1012" i="2"/>
  <c r="F174" i="20"/>
  <c r="D10" i="18" l="1"/>
  <c r="I8" i="2"/>
  <c r="D13" i="19"/>
  <c r="I238" i="23"/>
  <c r="L174" i="20"/>
  <c r="H278" i="20" s="1"/>
  <c r="H1763" i="22" s="1"/>
  <c r="I174" i="20"/>
  <c r="J11" i="23" l="1"/>
  <c r="J13" i="23"/>
  <c r="J15" i="23"/>
  <c r="J17" i="23"/>
  <c r="J19" i="23"/>
  <c r="J21" i="23"/>
  <c r="J23" i="23"/>
  <c r="J25" i="23"/>
  <c r="J27" i="23"/>
  <c r="J29" i="23"/>
  <c r="J31" i="23"/>
  <c r="J33" i="23"/>
  <c r="J35" i="23"/>
  <c r="J10" i="23"/>
  <c r="J12" i="23"/>
  <c r="J20" i="23"/>
  <c r="J28" i="23"/>
  <c r="J36" i="23"/>
  <c r="J38" i="23"/>
  <c r="J40" i="23"/>
  <c r="J42" i="23"/>
  <c r="J44" i="23"/>
  <c r="J46" i="23"/>
  <c r="J48" i="23"/>
  <c r="J50" i="23"/>
  <c r="J52" i="23"/>
  <c r="J54" i="23"/>
  <c r="J56" i="23"/>
  <c r="J58" i="23"/>
  <c r="J60" i="23"/>
  <c r="J62" i="23"/>
  <c r="J64" i="23"/>
  <c r="J66" i="23"/>
  <c r="J68" i="23"/>
  <c r="J70" i="23"/>
  <c r="J72" i="23"/>
  <c r="J74" i="23"/>
  <c r="J76" i="23"/>
  <c r="J78" i="23"/>
  <c r="J80" i="23"/>
  <c r="J82" i="23"/>
  <c r="J84" i="23"/>
  <c r="J86" i="23"/>
  <c r="J88" i="23"/>
  <c r="J90" i="23"/>
  <c r="J92" i="23"/>
  <c r="J94" i="23"/>
  <c r="J98" i="23"/>
  <c r="J100" i="23"/>
  <c r="J102" i="23"/>
  <c r="J104" i="23"/>
  <c r="J106" i="23"/>
  <c r="J108" i="23"/>
  <c r="J110" i="23"/>
  <c r="J112" i="23"/>
  <c r="J114" i="23"/>
  <c r="J116" i="23"/>
  <c r="J118" i="23"/>
  <c r="J120" i="23"/>
  <c r="J122" i="23"/>
  <c r="J124" i="23"/>
  <c r="J126" i="23"/>
  <c r="J128" i="23"/>
  <c r="J130" i="23"/>
  <c r="J132" i="23"/>
  <c r="J134" i="23"/>
  <c r="J18" i="23"/>
  <c r="J26" i="23"/>
  <c r="J34" i="23"/>
  <c r="J16" i="23"/>
  <c r="J24" i="23"/>
  <c r="J32" i="23"/>
  <c r="J37" i="23"/>
  <c r="J39" i="23"/>
  <c r="J41" i="23"/>
  <c r="J43" i="23"/>
  <c r="J45" i="23"/>
  <c r="J47" i="23"/>
  <c r="J49" i="23"/>
  <c r="J51" i="23"/>
  <c r="J53" i="23"/>
  <c r="J55" i="23"/>
  <c r="J57" i="23"/>
  <c r="J59" i="23"/>
  <c r="J61" i="23"/>
  <c r="J63" i="23"/>
  <c r="J65" i="23"/>
  <c r="J67" i="23"/>
  <c r="J69" i="23"/>
  <c r="J71" i="23"/>
  <c r="J73" i="23"/>
  <c r="J75" i="23"/>
  <c r="J77" i="23"/>
  <c r="J79" i="23"/>
  <c r="J81" i="23"/>
  <c r="J83" i="23"/>
  <c r="J85" i="23"/>
  <c r="J87" i="23"/>
  <c r="J89" i="23"/>
  <c r="J91" i="23"/>
  <c r="J93" i="23"/>
  <c r="J95" i="23"/>
  <c r="J97" i="23"/>
  <c r="J99" i="23"/>
  <c r="J101" i="23"/>
  <c r="J103" i="23"/>
  <c r="J105" i="23"/>
  <c r="J107" i="23"/>
  <c r="J109" i="23"/>
  <c r="J111" i="23"/>
  <c r="J113" i="23"/>
  <c r="J115" i="23"/>
  <c r="J117" i="23"/>
  <c r="J119" i="23"/>
  <c r="J121" i="23"/>
  <c r="J123" i="23"/>
  <c r="J125" i="23"/>
  <c r="J127" i="23"/>
  <c r="J129" i="23"/>
  <c r="J131" i="23"/>
  <c r="J133" i="23"/>
  <c r="J22" i="23"/>
  <c r="J14" i="23"/>
  <c r="J136" i="23"/>
  <c r="J138" i="23"/>
  <c r="J140" i="23"/>
  <c r="J142" i="23"/>
  <c r="J144" i="23"/>
  <c r="J146" i="23"/>
  <c r="J148" i="23"/>
  <c r="J150" i="23"/>
  <c r="J152" i="23"/>
  <c r="J154" i="23"/>
  <c r="J156" i="23"/>
  <c r="J158" i="23"/>
  <c r="J160" i="23"/>
  <c r="J162" i="23"/>
  <c r="J164" i="23"/>
  <c r="J166" i="23"/>
  <c r="J168" i="23"/>
  <c r="J170" i="23"/>
  <c r="J172" i="23"/>
  <c r="J174" i="23"/>
  <c r="J176" i="23"/>
  <c r="J178" i="23"/>
  <c r="J180" i="23"/>
  <c r="J182" i="23"/>
  <c r="J184" i="23"/>
  <c r="J186" i="23"/>
  <c r="J188" i="23"/>
  <c r="J190" i="23"/>
  <c r="J192" i="23"/>
  <c r="J194" i="23"/>
  <c r="J196" i="23"/>
  <c r="J198" i="23"/>
  <c r="J200" i="23"/>
  <c r="J202" i="23"/>
  <c r="J204" i="23"/>
  <c r="J206" i="23"/>
  <c r="J208" i="23"/>
  <c r="J210" i="23"/>
  <c r="J212" i="23"/>
  <c r="J214" i="23"/>
  <c r="J216" i="23"/>
  <c r="J218" i="23"/>
  <c r="J220" i="23"/>
  <c r="J222" i="23"/>
  <c r="J224" i="23"/>
  <c r="J226" i="23"/>
  <c r="J228" i="23"/>
  <c r="J230" i="23"/>
  <c r="J232" i="23"/>
  <c r="J234" i="23"/>
  <c r="J236" i="23"/>
  <c r="J8" i="23"/>
  <c r="K8" i="23" s="1"/>
  <c r="J137" i="23"/>
  <c r="J145" i="23"/>
  <c r="J153" i="23"/>
  <c r="J161" i="23"/>
  <c r="J169" i="23"/>
  <c r="J177" i="23"/>
  <c r="J185" i="23"/>
  <c r="J193" i="23"/>
  <c r="J201" i="23"/>
  <c r="J209" i="23"/>
  <c r="J217" i="23"/>
  <c r="J221" i="23"/>
  <c r="J225" i="23"/>
  <c r="J229" i="23"/>
  <c r="J233" i="23"/>
  <c r="J9" i="23"/>
  <c r="J135" i="23"/>
  <c r="J143" i="23"/>
  <c r="J159" i="23"/>
  <c r="J167" i="23"/>
  <c r="J175" i="23"/>
  <c r="J191" i="23"/>
  <c r="J207" i="23"/>
  <c r="J139" i="23"/>
  <c r="J147" i="23"/>
  <c r="J155" i="23"/>
  <c r="J163" i="23"/>
  <c r="J171" i="23"/>
  <c r="J179" i="23"/>
  <c r="J187" i="23"/>
  <c r="J195" i="23"/>
  <c r="J203" i="23"/>
  <c r="J211" i="23"/>
  <c r="J151" i="23"/>
  <c r="J183" i="23"/>
  <c r="J199" i="23"/>
  <c r="J215" i="23"/>
  <c r="J30" i="23"/>
  <c r="J141" i="23"/>
  <c r="J149" i="23"/>
  <c r="J157" i="23"/>
  <c r="J165" i="23"/>
  <c r="J173" i="23"/>
  <c r="J181" i="23"/>
  <c r="J189" i="23"/>
  <c r="J197" i="23"/>
  <c r="J205" i="23"/>
  <c r="J213" i="23"/>
  <c r="J219" i="23"/>
  <c r="J223" i="23"/>
  <c r="J227" i="23"/>
  <c r="J231" i="23"/>
  <c r="J235" i="23"/>
  <c r="D12" i="18"/>
  <c r="E10" i="18" s="1"/>
  <c r="J96" i="23"/>
  <c r="I172" i="20"/>
  <c r="K1010" i="2"/>
  <c r="M1010" i="2" s="1"/>
  <c r="I13" i="19"/>
  <c r="I8" i="19" s="1"/>
  <c r="M13" i="19"/>
  <c r="M8" i="19" s="1"/>
  <c r="G13" i="19"/>
  <c r="G8" i="19" s="1"/>
  <c r="F13" i="19"/>
  <c r="F8" i="19" s="1"/>
  <c r="E13" i="19"/>
  <c r="E8" i="19" s="1"/>
  <c r="J13" i="19"/>
  <c r="J8" i="19" s="1"/>
  <c r="K13" i="19"/>
  <c r="K8" i="19" s="1"/>
  <c r="L13" i="19"/>
  <c r="L8" i="19" s="1"/>
  <c r="H13" i="19"/>
  <c r="H8" i="19" s="1"/>
  <c r="D22" i="19"/>
  <c r="K9" i="23" l="1"/>
  <c r="K10" i="23" s="1"/>
  <c r="K11" i="23" s="1"/>
  <c r="K12" i="23" s="1"/>
  <c r="K13" i="23" s="1"/>
  <c r="K14" i="23" s="1"/>
  <c r="K15" i="23" s="1"/>
  <c r="K16" i="23" s="1"/>
  <c r="K17" i="23" s="1"/>
  <c r="K18" i="23" s="1"/>
  <c r="K19" i="23" s="1"/>
  <c r="K20" i="23" s="1"/>
  <c r="K21" i="23" s="1"/>
  <c r="K22" i="23" s="1"/>
  <c r="K23" i="23" s="1"/>
  <c r="K24" i="23" s="1"/>
  <c r="K25" i="23" s="1"/>
  <c r="K26" i="23" s="1"/>
  <c r="K27" i="23" s="1"/>
  <c r="K28" i="23" s="1"/>
  <c r="K29" i="23" s="1"/>
  <c r="K30" i="23" s="1"/>
  <c r="K31" i="23" s="1"/>
  <c r="K32" i="23" s="1"/>
  <c r="K33" i="23" s="1"/>
  <c r="K34" i="23" s="1"/>
  <c r="K35" i="23" s="1"/>
  <c r="K36" i="23" s="1"/>
  <c r="K37" i="23" s="1"/>
  <c r="K38" i="23" s="1"/>
  <c r="K39" i="23" s="1"/>
  <c r="K40" i="23" s="1"/>
  <c r="K41" i="23" s="1"/>
  <c r="K42" i="23" s="1"/>
  <c r="K43" i="23" s="1"/>
  <c r="K44" i="23" s="1"/>
  <c r="K45" i="23" s="1"/>
  <c r="K46" i="23" s="1"/>
  <c r="K47" i="23" s="1"/>
  <c r="K48" i="23" s="1"/>
  <c r="K49" i="23" s="1"/>
  <c r="K50" i="23" s="1"/>
  <c r="K51" i="23" s="1"/>
  <c r="K52" i="23" s="1"/>
  <c r="K53" i="23" s="1"/>
  <c r="K54" i="23" s="1"/>
  <c r="K55" i="23" s="1"/>
  <c r="K56" i="23" s="1"/>
  <c r="K57" i="23" s="1"/>
  <c r="K58" i="23" s="1"/>
  <c r="K59" i="23" s="1"/>
  <c r="K60" i="23" s="1"/>
  <c r="K61" i="23" s="1"/>
  <c r="K62" i="23" s="1"/>
  <c r="K63" i="23" s="1"/>
  <c r="K64" i="23" s="1"/>
  <c r="K65" i="23" s="1"/>
  <c r="K66" i="23" s="1"/>
  <c r="K67" i="23" s="1"/>
  <c r="K68" i="23" s="1"/>
  <c r="K69" i="23" s="1"/>
  <c r="K70" i="23" s="1"/>
  <c r="K71" i="23" s="1"/>
  <c r="K72" i="23" s="1"/>
  <c r="K73" i="23" s="1"/>
  <c r="K74" i="23" s="1"/>
  <c r="K75" i="23" s="1"/>
  <c r="K76" i="23" s="1"/>
  <c r="K77" i="23" s="1"/>
  <c r="K78" i="23" s="1"/>
  <c r="K79" i="23" s="1"/>
  <c r="K80" i="23" s="1"/>
  <c r="K81" i="23" s="1"/>
  <c r="K82" i="23" s="1"/>
  <c r="K83" i="23" s="1"/>
  <c r="K84" i="23" s="1"/>
  <c r="K85" i="23" s="1"/>
  <c r="K86" i="23" s="1"/>
  <c r="K87" i="23" s="1"/>
  <c r="K88" i="23" s="1"/>
  <c r="K89" i="23" s="1"/>
  <c r="K90" i="23" s="1"/>
  <c r="K91" i="23" s="1"/>
  <c r="K92" i="23" s="1"/>
  <c r="K93" i="23" s="1"/>
  <c r="K94" i="23" s="1"/>
  <c r="K95" i="23" s="1"/>
  <c r="K96" i="23" s="1"/>
  <c r="K97" i="23" s="1"/>
  <c r="K98" i="23" s="1"/>
  <c r="K99" i="23" s="1"/>
  <c r="K100" i="23" s="1"/>
  <c r="K101" i="23" s="1"/>
  <c r="K102" i="23" s="1"/>
  <c r="K103" i="23" s="1"/>
  <c r="K104" i="23" s="1"/>
  <c r="K105" i="23" s="1"/>
  <c r="K106" i="23" s="1"/>
  <c r="K107" i="23" s="1"/>
  <c r="K108" i="23" s="1"/>
  <c r="K109" i="23" s="1"/>
  <c r="K110" i="23" s="1"/>
  <c r="K111" i="23" s="1"/>
  <c r="K112" i="23" s="1"/>
  <c r="K113" i="23" s="1"/>
  <c r="K114" i="23" s="1"/>
  <c r="K115" i="23" s="1"/>
  <c r="K116" i="23" s="1"/>
  <c r="K117" i="23" s="1"/>
  <c r="K118" i="23" s="1"/>
  <c r="K119" i="23" s="1"/>
  <c r="K120" i="23" s="1"/>
  <c r="K121" i="23" s="1"/>
  <c r="K122" i="23" s="1"/>
  <c r="K123" i="23" s="1"/>
  <c r="K124" i="23" s="1"/>
  <c r="K125" i="23" s="1"/>
  <c r="K126" i="23" s="1"/>
  <c r="K127" i="23" s="1"/>
  <c r="K128" i="23" s="1"/>
  <c r="K129" i="23" s="1"/>
  <c r="K130" i="23" s="1"/>
  <c r="K131" i="23" s="1"/>
  <c r="K132" i="23" s="1"/>
  <c r="K133" i="23" s="1"/>
  <c r="K134" i="23" s="1"/>
  <c r="K135" i="23" s="1"/>
  <c r="K136" i="23" s="1"/>
  <c r="K137" i="23" s="1"/>
  <c r="K138" i="23" s="1"/>
  <c r="K139" i="23" s="1"/>
  <c r="K140" i="23" s="1"/>
  <c r="K141" i="23" s="1"/>
  <c r="K142" i="23" s="1"/>
  <c r="K143" i="23" s="1"/>
  <c r="K144" i="23" s="1"/>
  <c r="K145" i="23" s="1"/>
  <c r="K146" i="23" s="1"/>
  <c r="K147" i="23" s="1"/>
  <c r="K148" i="23" s="1"/>
  <c r="K149" i="23" s="1"/>
  <c r="K150" i="23" s="1"/>
  <c r="K151" i="23" s="1"/>
  <c r="K152" i="23" s="1"/>
  <c r="K153" i="23" s="1"/>
  <c r="K154" i="23" s="1"/>
  <c r="K155" i="23" s="1"/>
  <c r="K156" i="23" s="1"/>
  <c r="K157" i="23" s="1"/>
  <c r="K158" i="23" s="1"/>
  <c r="K159" i="23" s="1"/>
  <c r="K160" i="23" s="1"/>
  <c r="K161" i="23" s="1"/>
  <c r="K162" i="23" s="1"/>
  <c r="K163" i="23" s="1"/>
  <c r="K164" i="23" s="1"/>
  <c r="K165" i="23" s="1"/>
  <c r="K166" i="23" s="1"/>
  <c r="K167" i="23" s="1"/>
  <c r="K168" i="23" s="1"/>
  <c r="K169" i="23" s="1"/>
  <c r="K170" i="23" s="1"/>
  <c r="K171" i="23" s="1"/>
  <c r="K172" i="23" s="1"/>
  <c r="K173" i="23" s="1"/>
  <c r="K174" i="23" s="1"/>
  <c r="K175" i="23" s="1"/>
  <c r="K176" i="23" s="1"/>
  <c r="K177" i="23" s="1"/>
  <c r="K178" i="23" s="1"/>
  <c r="K179" i="23" s="1"/>
  <c r="K180" i="23" s="1"/>
  <c r="K181" i="23" s="1"/>
  <c r="K182" i="23" s="1"/>
  <c r="K183" i="23" s="1"/>
  <c r="K184" i="23" s="1"/>
  <c r="K185" i="23" s="1"/>
  <c r="K186" i="23" s="1"/>
  <c r="K187" i="23" s="1"/>
  <c r="K188" i="23" s="1"/>
  <c r="K189" i="23" s="1"/>
  <c r="K190" i="23" s="1"/>
  <c r="K191" i="23" s="1"/>
  <c r="K192" i="23" s="1"/>
  <c r="K193" i="23" s="1"/>
  <c r="K194" i="23" s="1"/>
  <c r="K195" i="23" s="1"/>
  <c r="K196" i="23" s="1"/>
  <c r="K197" i="23" s="1"/>
  <c r="K198" i="23" s="1"/>
  <c r="K199" i="23" s="1"/>
  <c r="K200" i="23" s="1"/>
  <c r="K201" i="23" s="1"/>
  <c r="K202" i="23" s="1"/>
  <c r="K203" i="23" s="1"/>
  <c r="K204" i="23" s="1"/>
  <c r="K205" i="23" s="1"/>
  <c r="K206" i="23" s="1"/>
  <c r="K207" i="23" s="1"/>
  <c r="K208" i="23" s="1"/>
  <c r="K209" i="23" s="1"/>
  <c r="K210" i="23" s="1"/>
  <c r="K211" i="23" s="1"/>
  <c r="K212" i="23" s="1"/>
  <c r="K213" i="23" s="1"/>
  <c r="K214" i="23" s="1"/>
  <c r="K215" i="23" s="1"/>
  <c r="K216" i="23" s="1"/>
  <c r="K217" i="23" s="1"/>
  <c r="K218" i="23" s="1"/>
  <c r="K219" i="23" s="1"/>
  <c r="K220" i="23" s="1"/>
  <c r="K221" i="23" s="1"/>
  <c r="K222" i="23" s="1"/>
  <c r="K223" i="23" s="1"/>
  <c r="K224" i="23" s="1"/>
  <c r="K225" i="23" s="1"/>
  <c r="K226" i="23" s="1"/>
  <c r="K227" i="23" s="1"/>
  <c r="K228" i="23" s="1"/>
  <c r="K229" i="23" s="1"/>
  <c r="K230" i="23" s="1"/>
  <c r="K231" i="23" s="1"/>
  <c r="K232" i="23" s="1"/>
  <c r="K233" i="23" s="1"/>
  <c r="K234" i="23" s="1"/>
  <c r="K235" i="23" s="1"/>
  <c r="K236" i="23" s="1"/>
  <c r="I14" i="20"/>
  <c r="K1004" i="2"/>
  <c r="M1004" i="2" s="1"/>
  <c r="E8" i="18"/>
  <c r="E9" i="18"/>
  <c r="E11" i="18"/>
  <c r="G10" i="18" l="1"/>
  <c r="K46" i="2"/>
  <c r="M46" i="2" s="1"/>
  <c r="H280" i="20"/>
  <c r="J14" i="20" s="1"/>
  <c r="E12" i="18"/>
  <c r="J138" i="20" l="1"/>
  <c r="J77" i="20"/>
  <c r="J65" i="20"/>
  <c r="J154" i="20"/>
  <c r="J141" i="20"/>
  <c r="J117" i="20"/>
  <c r="J131" i="20"/>
  <c r="J144" i="20"/>
  <c r="J195" i="20"/>
  <c r="J167" i="20"/>
  <c r="J125" i="20"/>
  <c r="J109" i="20"/>
  <c r="J9" i="20"/>
  <c r="J123" i="20"/>
  <c r="J116" i="20"/>
  <c r="J232" i="20"/>
  <c r="J6" i="20"/>
  <c r="J12" i="20"/>
  <c r="J213" i="20"/>
  <c r="J223" i="20"/>
  <c r="J107" i="20"/>
  <c r="J126" i="20"/>
  <c r="J186" i="20"/>
  <c r="J33" i="20"/>
  <c r="J122" i="20"/>
  <c r="J268" i="20"/>
  <c r="J199" i="20"/>
  <c r="J203" i="20"/>
  <c r="J190" i="20"/>
  <c r="J264" i="20"/>
  <c r="J23" i="20"/>
  <c r="J241" i="20"/>
  <c r="J102" i="20"/>
  <c r="J262" i="20"/>
  <c r="J267" i="20"/>
  <c r="J164" i="20"/>
  <c r="J202" i="20"/>
  <c r="J166" i="20"/>
  <c r="J66" i="20"/>
  <c r="J121" i="20"/>
  <c r="J91" i="20"/>
  <c r="J182" i="20"/>
  <c r="J25" i="20"/>
  <c r="J93" i="20"/>
  <c r="J143" i="20"/>
  <c r="J206" i="20"/>
  <c r="J48" i="20"/>
  <c r="J135" i="20"/>
  <c r="J75" i="20"/>
  <c r="J54" i="20"/>
  <c r="J254" i="20"/>
  <c r="J225" i="20"/>
  <c r="J256" i="20"/>
  <c r="J46" i="20"/>
  <c r="J200" i="20"/>
  <c r="J15" i="20"/>
  <c r="J32" i="20"/>
  <c r="J53" i="20"/>
  <c r="J151" i="20"/>
  <c r="J234" i="20"/>
  <c r="J178" i="20"/>
  <c r="J21" i="20"/>
  <c r="J119" i="20"/>
  <c r="J247" i="20"/>
  <c r="J120" i="20"/>
  <c r="J275" i="20"/>
  <c r="J244" i="20"/>
  <c r="J184" i="20"/>
  <c r="J162" i="20"/>
  <c r="J134" i="20"/>
  <c r="J160" i="20"/>
  <c r="J7" i="20"/>
  <c r="J260" i="20"/>
  <c r="J84" i="20"/>
  <c r="J60" i="20"/>
  <c r="J152" i="20"/>
  <c r="J224" i="20"/>
  <c r="J146" i="20"/>
  <c r="J243" i="20"/>
  <c r="J80" i="20"/>
  <c r="J272" i="20"/>
  <c r="J207" i="20"/>
  <c r="J194" i="20"/>
  <c r="J111" i="20"/>
  <c r="J173" i="20"/>
  <c r="J269" i="20"/>
  <c r="J71" i="20"/>
  <c r="J101" i="20"/>
  <c r="J96" i="20"/>
  <c r="J145" i="20"/>
  <c r="J251" i="20"/>
  <c r="J210" i="20"/>
  <c r="J27" i="20"/>
  <c r="J44" i="20"/>
  <c r="J81" i="20"/>
  <c r="J192" i="20"/>
  <c r="J68" i="20"/>
  <c r="J216" i="20"/>
  <c r="J149" i="20"/>
  <c r="J231" i="20"/>
  <c r="J236" i="20"/>
  <c r="J56" i="20"/>
  <c r="J257" i="20"/>
  <c r="J242" i="20"/>
  <c r="J266" i="20"/>
  <c r="J86" i="20"/>
  <c r="J51" i="20"/>
  <c r="J127" i="20"/>
  <c r="J19" i="20"/>
  <c r="J92" i="20"/>
  <c r="J218" i="20"/>
  <c r="J16" i="20"/>
  <c r="J250" i="20"/>
  <c r="J64" i="20"/>
  <c r="J36" i="20"/>
  <c r="J37" i="20"/>
  <c r="J73" i="20"/>
  <c r="J201" i="20"/>
  <c r="J22" i="20"/>
  <c r="J246" i="20"/>
  <c r="J220" i="20"/>
  <c r="J181" i="20"/>
  <c r="J265" i="20"/>
  <c r="J252" i="20"/>
  <c r="J226" i="20"/>
  <c r="J245" i="20"/>
  <c r="J29" i="20"/>
  <c r="J255" i="20"/>
  <c r="J157" i="20"/>
  <c r="J196" i="20"/>
  <c r="J238" i="20"/>
  <c r="J156" i="20"/>
  <c r="J17" i="20"/>
  <c r="J35" i="20"/>
  <c r="J179" i="20"/>
  <c r="J55" i="20"/>
  <c r="J34" i="20"/>
  <c r="J8" i="20"/>
  <c r="J11" i="20"/>
  <c r="J82" i="20"/>
  <c r="J175" i="20"/>
  <c r="J97" i="20"/>
  <c r="J105" i="20"/>
  <c r="J115" i="20"/>
  <c r="J89" i="20"/>
  <c r="J61" i="20"/>
  <c r="J50" i="20"/>
  <c r="J83" i="20"/>
  <c r="J253" i="20"/>
  <c r="J221" i="20"/>
  <c r="J57" i="20"/>
  <c r="J212" i="20"/>
  <c r="J130" i="20"/>
  <c r="J31" i="20"/>
  <c r="J10" i="20"/>
  <c r="J100" i="20"/>
  <c r="J150" i="20"/>
  <c r="J13" i="20"/>
  <c r="J249" i="20"/>
  <c r="J239" i="20"/>
  <c r="J132" i="20"/>
  <c r="J274" i="20"/>
  <c r="J85" i="20"/>
  <c r="J49" i="20"/>
  <c r="J62" i="20"/>
  <c r="J237" i="20"/>
  <c r="J261" i="20"/>
  <c r="J161" i="20"/>
  <c r="J165" i="20"/>
  <c r="J183" i="20"/>
  <c r="J185" i="20"/>
  <c r="J42" i="20"/>
  <c r="J208" i="20"/>
  <c r="J176" i="20"/>
  <c r="J136" i="20"/>
  <c r="J52" i="20"/>
  <c r="J155" i="20"/>
  <c r="J147" i="20"/>
  <c r="J129" i="20"/>
  <c r="J41" i="20"/>
  <c r="J142" i="20"/>
  <c r="J168" i="20"/>
  <c r="J163" i="20"/>
  <c r="J205" i="20"/>
  <c r="J198" i="20"/>
  <c r="J59" i="20"/>
  <c r="J74" i="20"/>
  <c r="J20" i="20"/>
  <c r="J90" i="20"/>
  <c r="J28" i="20"/>
  <c r="J180" i="20"/>
  <c r="J227" i="20"/>
  <c r="J112" i="20"/>
  <c r="J114" i="20"/>
  <c r="J108" i="20"/>
  <c r="J217" i="20"/>
  <c r="J67" i="20"/>
  <c r="J118" i="20"/>
  <c r="J103" i="20"/>
  <c r="J63" i="20"/>
  <c r="J189" i="20"/>
  <c r="J222" i="20"/>
  <c r="J240" i="20"/>
  <c r="J69" i="20"/>
  <c r="J170" i="20"/>
  <c r="J159" i="20"/>
  <c r="J88" i="20"/>
  <c r="J94" i="20"/>
  <c r="J158" i="20"/>
  <c r="J187" i="20"/>
  <c r="J215" i="20"/>
  <c r="J263" i="20"/>
  <c r="J235" i="20"/>
  <c r="J24" i="20"/>
  <c r="J79" i="20"/>
  <c r="J110" i="20"/>
  <c r="J47" i="20"/>
  <c r="J197" i="20"/>
  <c r="J78" i="20"/>
  <c r="J139" i="20"/>
  <c r="J104" i="20"/>
  <c r="J76" i="20"/>
  <c r="J43" i="20"/>
  <c r="J148" i="20"/>
  <c r="J38" i="20"/>
  <c r="J219" i="20"/>
  <c r="J95" i="20"/>
  <c r="J233" i="20"/>
  <c r="J169" i="20"/>
  <c r="J18" i="20"/>
  <c r="J230" i="20"/>
  <c r="J276" i="20"/>
  <c r="J99" i="20"/>
  <c r="J113" i="20"/>
  <c r="J72" i="20"/>
  <c r="J270" i="20"/>
  <c r="J271" i="20"/>
  <c r="J204" i="20"/>
  <c r="J30" i="20"/>
  <c r="J171" i="20"/>
  <c r="J273" i="20"/>
  <c r="J259" i="20"/>
  <c r="J248" i="20"/>
  <c r="H1765" i="22"/>
  <c r="J26" i="20"/>
  <c r="J40" i="20"/>
  <c r="J5" i="20"/>
  <c r="J177" i="20"/>
  <c r="J258" i="20"/>
  <c r="J211" i="20"/>
  <c r="J191" i="20"/>
  <c r="J228" i="20"/>
  <c r="J45" i="20"/>
  <c r="J137" i="20"/>
  <c r="J229" i="20"/>
  <c r="J58" i="20"/>
  <c r="H279" i="20"/>
  <c r="H1764" i="22" s="1"/>
  <c r="J124" i="20"/>
  <c r="J193" i="20"/>
  <c r="J98" i="20"/>
  <c r="J39" i="20"/>
  <c r="J106" i="20"/>
  <c r="J70" i="20"/>
  <c r="J87" i="20"/>
  <c r="J214" i="20"/>
  <c r="J209" i="20"/>
  <c r="J133" i="20"/>
  <c r="J128" i="20"/>
  <c r="J140" i="20"/>
  <c r="J153" i="20"/>
  <c r="J188" i="20"/>
  <c r="J174" i="20"/>
  <c r="J172" i="20"/>
  <c r="G12" i="18"/>
  <c r="I12" i="18" s="1"/>
  <c r="I10" i="18"/>
</calcChain>
</file>

<file path=xl/sharedStrings.xml><?xml version="1.0" encoding="utf-8"?>
<sst xmlns="http://schemas.openxmlformats.org/spreadsheetml/2006/main" count="13240" uniqueCount="1633">
  <si>
    <t>ADMINISTRAÇÃO LOCAL</t>
  </si>
  <si>
    <t>ITEM</t>
  </si>
  <si>
    <t>DESCRIÇÃO</t>
  </si>
  <si>
    <t>PREÇO UNITÁRIO R$</t>
  </si>
  <si>
    <t>SEM BDI</t>
  </si>
  <si>
    <t>COM BDI</t>
  </si>
  <si>
    <t>ENGENHEIRO CIVIL DE OBRA PLENO COM ENCARGOS COMPLEMENTARES</t>
  </si>
  <si>
    <t>SINAPI</t>
  </si>
  <si>
    <t>H</t>
  </si>
  <si>
    <t>TÉCNICO EM SEGURANÇA DO TRABALHO COM ENCARGOS COMPLEMENTARES</t>
  </si>
  <si>
    <t>MES</t>
  </si>
  <si>
    <t>FORNECIMENTO E INSTALAÇÃO DE PLACA DE OBRA COM CHAPA GALVANIZADA E ESTRUTURA DE MADEIRA. AF_03/2022_PS</t>
  </si>
  <si>
    <t>M2</t>
  </si>
  <si>
    <t>TAPUME COM TELHA METÁLICA. AF_03/2024</t>
  </si>
  <si>
    <t>ORSE</t>
  </si>
  <si>
    <t>m2</t>
  </si>
  <si>
    <t>3.2</t>
  </si>
  <si>
    <t>3.2.1</t>
  </si>
  <si>
    <t>SERVIÇOS PRELIMINARES</t>
  </si>
  <si>
    <t>M</t>
  </si>
  <si>
    <t>3.2.2</t>
  </si>
  <si>
    <t>ESCAVAÇÃO MANUAL DE VALA COM PROFUNDIDADE MENOR OU IGUAL A 1,30 M. AF_02/2021</t>
  </si>
  <si>
    <t>3.2.3</t>
  </si>
  <si>
    <t>LASTRO DE CONCRETO MAGRO, APLICADO EM BLOCOS DE COROAMENTO OU SAPATAS, ESPESSURA DE 5 CM. AF_01/2024</t>
  </si>
  <si>
    <t>KG</t>
  </si>
  <si>
    <t>CONCRETO FCK = 25MPA, TRAÇO 1:2,3:2,7 (EM MASSA SECA DE CIMENTO/ AREIA MÉDIA/ BRITA 1) - PREPARO MECÂNICO COM BETONEIRA 400 L. AF_05/2021</t>
  </si>
  <si>
    <t>LANÇAMENTO COM USO DE BALDES, ADENSAMENTO E ACABAMENTO DE CONCRETO EM ESTRUTURAS. AF_02/2022</t>
  </si>
  <si>
    <t>3.2.4</t>
  </si>
  <si>
    <t>3.2.5</t>
  </si>
  <si>
    <t>3.2.6</t>
  </si>
  <si>
    <t>PINTURA COM TINTA ACRÍLICA DE ACABAMENTO PULVERIZADA SOBRE SUPERFÍCIES METÁLICAS (EXCETO PERFIL) EXECUTADO EM OBRA (02 DEMÃOS). AF_01/2020_PE</t>
  </si>
  <si>
    <t>3.3</t>
  </si>
  <si>
    <t>3.3.2</t>
  </si>
  <si>
    <t>UN</t>
  </si>
  <si>
    <t>3.3.4</t>
  </si>
  <si>
    <t>3.4</t>
  </si>
  <si>
    <t>3.4.1</t>
  </si>
  <si>
    <t>CALHA DE CAPTAÇÃO</t>
  </si>
  <si>
    <t>TUBO PVC, SERIE NORMAL, ESGOTO PREDIAL, DN 100 MM, FORNECIDO E INSTALADO EM PRUMADA DE ESGOTO SANITÁRIO OU VENTILAÇÃO. AF_08/2022</t>
  </si>
  <si>
    <t>INSTALAÇÕES ELÉTRICAS</t>
  </si>
  <si>
    <t>CABO DE COBRE FLEXÍVEL ISOLADO, 6 MM², ANTI-CHAMA 0,6/1,0 KV, PARA CIRCUITOS TERMINAIS - FORNECIMENTO E INSTALAÇÃO. AF_03/2023</t>
  </si>
  <si>
    <t>DISJUNTOR MONOPOLAR TIPO DIN, CORRENTE NOMINAL DE 10A - FORNECIMENTO E INSTALAÇÃO. AF_10/2020</t>
  </si>
  <si>
    <t>POSTE PARA ILUMINAÇÃO PÚBLICA COM 02 PÉTALAS, EM TUBO RETANGULAR DE AÇO GALVANIZADO 120 X 60 X 3 MM, H=5.00M, INCLUSO BASE DE CONCRETO, PINTURA, RELÉ FOTOELÉTRICO E LUMINÁRIA DE LED DE 50W. FORNECIMENTO E INSTALAÇÃO.</t>
  </si>
  <si>
    <t>PINTURA</t>
  </si>
  <si>
    <t>FUNDO SELADOR ACRÍLICO, APLICAÇÃO MANUAL EM PAREDE, UMA DEMÃO. AF_04/2023</t>
  </si>
  <si>
    <t>PINTURA LÁTEX ACRÍLICA PREMIUM, APLICAÇÃO MANUAL EM PAREDES, DUAS DEMÃOS. AF_04/2023</t>
  </si>
  <si>
    <t>CARAMANCHÃO METÁLICO</t>
  </si>
  <si>
    <t>BLOCOS DE ANCORAGEM</t>
  </si>
  <si>
    <t>CHUMBADOR DE ACO GALVANIZADO, 1" X 600 MM, PARA POSTES DE ACO COM BASE, INCLUSO PORCA E ARRUELA</t>
  </si>
  <si>
    <t>Chapa aço grossa preta 5/16"(8,00mm), 62,72 kg/m2</t>
  </si>
  <si>
    <t>ESTRUTURA CARAMANCHÃO</t>
  </si>
  <si>
    <t>PILAR METÁLICO PERFIL LAMINADO OU SOLDADO EM AÇO ESTRUTURAL, COM CONEXÕES SOLDADAS, INCLUSOS MÃO DE OBRA, TRANSPORTE E IÇAMENTO UTILIZANDO GUINDASTE - FORNECIMENTO E INSTALAÇÃO. AF_01/2020_PA</t>
  </si>
  <si>
    <t>VIGA METÁLICA EM PERFIL LAMINADO OU SOLDADO EM AÇO ESTRUTURAL, COM CONEXÕES SOLDADAS, INCLUSOS MÃO DE OBRA, TRANSPORTE E IÇAMENTO UTILIZANDO GUINDASTE - FORNECIMENTO E INSTALAÇÃO. AF_01/2020_PA</t>
  </si>
  <si>
    <t>APLICAÇÃO DE ADUBO EM SOLO. AF_05/2018</t>
  </si>
  <si>
    <t>APLICAÇÃO MANUAL DE MASSA ACRÍLICA EM PAREDES EXTERNAS DE CASAS, DUAS DEMÃOS. AF_03/2024</t>
  </si>
  <si>
    <t>C</t>
  </si>
  <si>
    <t>CALHA DE CONCRETO E ALVENARIA, REVESTIDA INTERNAMENTE, COM GRELHA DE CONCRETO, SEÇÃO 0,30 X 0,50 M</t>
  </si>
  <si>
    <t>A</t>
  </si>
  <si>
    <t>TOTAL</t>
  </si>
  <si>
    <t>MÊS 10</t>
  </si>
  <si>
    <t>MÊS 11</t>
  </si>
  <si>
    <t>MÊS 12</t>
  </si>
  <si>
    <t>HORISTA %</t>
  </si>
  <si>
    <t>MENSALISTA %</t>
  </si>
  <si>
    <t>GRUPO A</t>
  </si>
  <si>
    <t>A1</t>
  </si>
  <si>
    <t>A2</t>
  </si>
  <si>
    <t>A3</t>
  </si>
  <si>
    <t>A4</t>
  </si>
  <si>
    <t>A5</t>
  </si>
  <si>
    <t>A6</t>
  </si>
  <si>
    <t>A7</t>
  </si>
  <si>
    <t>A8</t>
  </si>
  <si>
    <t>A9</t>
  </si>
  <si>
    <t>B</t>
  </si>
  <si>
    <t>GRUPO B</t>
  </si>
  <si>
    <t>B1</t>
  </si>
  <si>
    <t>B2</t>
  </si>
  <si>
    <t>B3</t>
  </si>
  <si>
    <t>B4</t>
  </si>
  <si>
    <t>B5</t>
  </si>
  <si>
    <t>B6</t>
  </si>
  <si>
    <t>B7</t>
  </si>
  <si>
    <t>B8</t>
  </si>
  <si>
    <t>B9</t>
  </si>
  <si>
    <t>B10</t>
  </si>
  <si>
    <t>GRUPO C</t>
  </si>
  <si>
    <t>C1</t>
  </si>
  <si>
    <t>C2</t>
  </si>
  <si>
    <t>C3</t>
  </si>
  <si>
    <t>C4</t>
  </si>
  <si>
    <t>C5</t>
  </si>
  <si>
    <t>D</t>
  </si>
  <si>
    <t>GRUPO D</t>
  </si>
  <si>
    <t>D1</t>
  </si>
  <si>
    <t>D2</t>
  </si>
  <si>
    <t>Médio</t>
  </si>
  <si>
    <t>QUANT.</t>
  </si>
  <si>
    <t>UNID.</t>
  </si>
  <si>
    <t>TAXA DA ART DE OBRAS OU SERVIÇO</t>
  </si>
  <si>
    <t>CARGA, MANOBRA E DESCARGA DE SOLOS E MATERIAIS GRANULARES EM CAMINHÃO BASCULANTE 10 M³ - CARGA COM ESCAVADEIRA HIDRÁULICA (CAÇAMBA DE 1,20 M³ / 155 HP) E DESCARGA LIVRE (UNIDADE: M3). AF_07/2020</t>
  </si>
  <si>
    <t>TRANSPORTE COM CAMINHÃO BASCULANTE DE 10 M³, EM VIA URBANA PAVIMENTADA, DMT ATÉ 30 KM (UNIDADE: M3XKM). AF_07/2020</t>
  </si>
  <si>
    <t>DEMOLIÇÃO DE REVESTIMENTO CERÂMICO, DE FORMA MANUAL, SEM REAPROVEITAMENTO. AF_12/2017</t>
  </si>
  <si>
    <t>DEMOLIÇÃO MECANIZADA DE CONCRETO SIMPLES COM UTILIZAÇÃO DE MARTELETE ROMPEDOR .</t>
  </si>
  <si>
    <t>REMOÇÃO DE TELHAS, DE FIBROCIMENTO, METÁLICA E CERÂMICA, DE FORMA MANUAL, SEM REAPROVEITAMENTO. AF_12/2017</t>
  </si>
  <si>
    <t>REMOÇÃO DE TRAMA METÁLICA PARA COBERTURA, DE FORMA MANUAL, SEM REAPROVEITAMENTO. AF_12/2017</t>
  </si>
  <si>
    <t>REMOÇÃO DE PORTAS, DE FORMA MANUAL, SEM REAPROVEITAMENTO. AF_12/2017</t>
  </si>
  <si>
    <t>REMOÇÃO DE JANELAS, DE FORMA MANUAL, SEM REAPROVEITAMENTO. AF_12/2017</t>
  </si>
  <si>
    <t>REMOÇÃO DE LOUÇAS, DE FORMA MANUAL, SEM REAPROVEITAMENTO. AF_12/2017</t>
  </si>
  <si>
    <t>REMOÇÃO DE LUMINÁRIAS, DE FORMA MANUAL, SEM REAPROVEITAMENTO. AF_12/2017</t>
  </si>
  <si>
    <t>REMOÇÃO DE FORROS DE DRYWALL, PVC E FIBROMINERAL, DE FORMA MANUAL, SEM REAPROVEITAMENTO. AF_12/2017</t>
  </si>
  <si>
    <t>ESQUADRIAS</t>
  </si>
  <si>
    <t>INSTALAÇÕES HIDRAULICAS</t>
  </si>
  <si>
    <t>LOUÇAS E METAIS</t>
  </si>
  <si>
    <t>INSTALAÇÕES SANITÁRIAS</t>
  </si>
  <si>
    <t>DRENAGENS PLUVIAIS</t>
  </si>
  <si>
    <t>INSTALAÇÕES ESPECIAIS</t>
  </si>
  <si>
    <t>COMBATE A INCÊNDIO</t>
  </si>
  <si>
    <t>SPDA</t>
  </si>
  <si>
    <t>SERVIÇOS COMPLEMENTARES</t>
  </si>
  <si>
    <t>FACHADA PRINCIPAL</t>
  </si>
  <si>
    <t>1.0</t>
  </si>
  <si>
    <t>1.1.1</t>
  </si>
  <si>
    <t>1.1.2</t>
  </si>
  <si>
    <t>1.1.3</t>
  </si>
  <si>
    <t>1.1.4</t>
  </si>
  <si>
    <t>1.20.2</t>
  </si>
  <si>
    <t>CFTV, TELEFONIA,LÓGICA, CABEAMENTO, ALARME e DETECÇÃO/MONITORAMENTO INTERNO E EXTERNO</t>
  </si>
  <si>
    <t>GRAVADOR DE VIDEO NVR 16 CANAIS + POE INTEGRADO COM 4K DE RESOLUÇÃO, HD DE 2 TB, HOMOLOGADO (INSTALAÇÃO INCLUSA)</t>
  </si>
  <si>
    <t>CÂMERA IP 2 MP COM IR 30M, TIPO BULLET, SISTEMA POE (INSTALAÇÃO INCLUSA)</t>
  </si>
  <si>
    <t>CÂMERA IP 2 MP COM IR 30M, TIPO DOME, SISTEMA POE (INSTALAÇÃO INCLUSA)</t>
  </si>
  <si>
    <t>CABO DE REDE COMUNICAÇÃO LAN 4 PARES 100% COBRE, CAT6, HOMOLOGADO ANATEL (INSTALAÇÃO INCLUSA)</t>
  </si>
  <si>
    <t>CONECTOR PLUG RJ45 CAT6 (INSTALAÇÃO INCLUSA)</t>
  </si>
  <si>
    <t>MONITOR 19 COM ENTRADA HDMI E VGA (INSTALAÇÃO INCLUSA)</t>
  </si>
  <si>
    <t>MINI RACK 19 MRD 857 8U X 570MM PAREDE (INSTALAÇÃO INCLUSA)</t>
  </si>
  <si>
    <t>ROTEADOR WIRELESS 6 ANTENAS PADRÃO 802.11AC, TECNOLOGIA WI–FI 5, DUAL BAND; 4 PORTAS GIGABIT (INSTALAÇÃO INCLUSA)</t>
  </si>
  <si>
    <t>PGRCC (PLANO DE GERENCIAMENTO DE RESÍDUOS DA CONSTRUÇÃO CIVIL)</t>
  </si>
  <si>
    <t>REMOÇÃO DE PISO VINÍLICO</t>
  </si>
  <si>
    <t>REVESTIMENTOS</t>
  </si>
  <si>
    <t>REMOÇÃO DE VIDRO TEMPERADO FIXADO EM PERFIL U. AF_01/2021</t>
  </si>
  <si>
    <t>COBERTA</t>
  </si>
  <si>
    <t>PASSARELA METÁLICA</t>
  </si>
  <si>
    <t>FORNECIMENTO E INSTALAÇÃO DE PAREDE DE DIVISÓRIAS, COM 10 MM DE ESPESSURA, NA ELEVAÇÃO PAINEL EM VIDRO SIMPLES DO PISO AO TETO, ESTRUTURA 100% EM PERFIS DE ALUMÍNIO EXTRUDADO ANODIZADO NA COR BRONZE, COMPOSTO DE QUADRO DE VIDROS TEMPERADO COM 10 MM DE ESPESSURA, USAR GUIA NO PISO E TETO. (DIVISORIAS COM CERTIFICAÇÃO DA ABNT) MARCA DIVIFORMA OU SIMILAR</t>
  </si>
  <si>
    <t>SERVIÇOS FINAIS/DESMOBILIZAÇÃO</t>
  </si>
  <si>
    <t>EMASSAMENTO COM MASSA LÁTEX, APLICAÇÃO EM TETO, UMA DEMÃO, LIXAMENTO MANUAL. AF_04/2023</t>
  </si>
  <si>
    <t>EXECUÇÃO DE PAVIMENTO EM PISO INTERTRAVADO, COM BLOCO 16 FACES DE 22 X 11 CM, ESPESSURA 10 CM. AF_10/2022</t>
  </si>
  <si>
    <t>PRÉDIO DO ADMINISTRATIVO</t>
  </si>
  <si>
    <t xml:space="preserve">PISO/PAVIMENTAÇÃO </t>
  </si>
  <si>
    <t>FORNECIMENTO E INSTALAÇÃO DE FACHADA EM PELE DE VIDRO, EM VIDRO LAMINADO 4+4 REFLETIVO.</t>
  </si>
  <si>
    <t>REVESTIMENTO METÁLICO EM ALUMÍNIO COMPOSTO (ALUCOBOND),  INCLUSIVE ESTRUTURA METÁLICA AUXILIAR  - FORNECIMENTO E MONTAGEM.</t>
  </si>
  <si>
    <t>VASO SANITÁRIO SIFONADO COM CAIXA ACOPLADA LOUÇA BRANCA, INCLUSO ENGATE FLEXÍVEL EM PLÁSTICO BRANCO, 1/2  X 40CM - FORNECIMENTO E INSTALAÇÃO. AF_01/2020</t>
  </si>
  <si>
    <t>ASSENTO SANITÁRIO CONVENCIONAL - FORNECIMENTO E INSTALACAO. AF_01/2020</t>
  </si>
  <si>
    <t>VASO SANITÁRIO SIFONADO PARA PCD, COM CAIXA ACOPLADA, LOUÇA BRANCA, SEM FURO FRONTAL E SEM ASSENTO- FORNECIMENTO E INSTALAÇÃO.</t>
  </si>
  <si>
    <t>SIFÃO DO TIPO GARRAFA/COPO EM PVC 1.1/4  X 1.1/2? - FORNECIMENTO E INSTALAÇÃO. AF_01/2020</t>
  </si>
  <si>
    <t>RAMAL ELÉTRICO PARA AR CONDICIONADO - BIFÁSICO 220 VAC</t>
  </si>
  <si>
    <t>LUMINÁRIA DE EMERGÊNCIA SLIM, COM 60 LEDS, 2 W - FORNECIMENTO E INSTALAÇÃO.</t>
  </si>
  <si>
    <t>DISJUNTOR MONOPOLAR TIPO DIN, CORRENTE NOMINAL DE 16A - FORNECIMENTO E INSTALAÇÃO. AF_10/2020</t>
  </si>
  <si>
    <t>DISJUNTOR MONOPOLAR TIPO DIN, CORRENTE NOMINAL DE 25A - FORNECIMENTO E INSTALAÇÃO. AF_10/2020</t>
  </si>
  <si>
    <t>DISPOSITIVO DR, 4 POLOS, SENSIBILIDADE DE 30 MA, CORRENTE 100 A, TIPO AC - FORNECIMENTO E INSTALAÇÃO.</t>
  </si>
  <si>
    <t>DISPOSITIVO DR, 4 POLOS, SENSIBILIDADE DE 30 MA, CORRENTE DE 63 A, TIPO AC - FORNECIMENTO E INSTALAÇÃO.</t>
  </si>
  <si>
    <t>FORNECIMENTO E LANÇAMENTO DE CABO UTP 4 PARES CAT 6</t>
  </si>
  <si>
    <t>CABO TELEFÔNICO CCI-50 1 PAR, SEM BLINDAGEM, INSTALADO EM DISTRIBUIÇÃO DE EDIFICAÇÃO INSTITUCIONAL - FORNECIMENTO E INSTALAÇÃO. AF_11/2019</t>
  </si>
  <si>
    <t>BANCO COM ASSENTO E BASE EM CONCRETO ARMADO (FCK=20MPA E ARMAÇÃO EM AÇO CA 50 DE 8.0 E 5.0), DIMENSÕES BASE - 50X18X23.5CM, DIMENSÕES DO ASSENTO 100X50X21.5CM, DIMENSÕES DA FUNDAÇÃO 70X38X25CM, SENDO AS BASES REVESTIDAS EM PINTURA ACRÍLICA E O ASSENTO REVESTIDO EM GRANILITE, INCLUSO ESCAVAÇÃO E FUNDAÇÃO (PEDRA ARGAMASSADA/CONCRETO E AÇO).</t>
  </si>
  <si>
    <t>2.0</t>
  </si>
  <si>
    <t>2.1.1</t>
  </si>
  <si>
    <t>2.1.2</t>
  </si>
  <si>
    <t>2.1.3</t>
  </si>
  <si>
    <r>
      <rPr>
        <sz val="12"/>
        <rFont val="Artifakt Element Black"/>
        <family val="2"/>
      </rPr>
      <t>OBRA:</t>
    </r>
    <r>
      <rPr>
        <sz val="12"/>
        <rFont val="Artifakt Element Heavy"/>
        <family val="2"/>
      </rPr>
      <t xml:space="preserve"> </t>
    </r>
    <r>
      <rPr>
        <sz val="12"/>
        <rFont val="Arial Unicode MS"/>
        <family val="2"/>
      </rPr>
      <t xml:space="preserve">Contratação de empresa especializada em engenharia para Reforma dos Prédios Sede e das Inspetorias de Sousa e Cajazeiras do CREA-PB </t>
    </r>
  </si>
  <si>
    <r>
      <rPr>
        <sz val="12"/>
        <rFont val="Artifakt Element Black"/>
        <family val="2"/>
      </rPr>
      <t xml:space="preserve">PROPONENTE: </t>
    </r>
    <r>
      <rPr>
        <sz val="12"/>
        <rFont val="Calibri"/>
        <family val="2"/>
        <scheme val="minor"/>
      </rPr>
      <t>Conselho Regional de Engenharia e Agronomia da Paraíba CREA-PB.</t>
    </r>
  </si>
  <si>
    <r>
      <rPr>
        <sz val="12"/>
        <rFont val="Artifakt Element Black"/>
        <family val="2"/>
      </rPr>
      <t xml:space="preserve">LOCAL: </t>
    </r>
    <r>
      <rPr>
        <sz val="12"/>
        <rFont val="Calibri"/>
        <family val="2"/>
        <scheme val="minor"/>
      </rPr>
      <t>Av. Dom Pedro I, nº 809 - Tambiá, João Pessoa - PB, CEP: 58.020-538</t>
    </r>
  </si>
  <si>
    <t>QUADRO DE COMPOSIÇÃO DA TAXA DE BDI SEM DESONERAÇÃO</t>
  </si>
  <si>
    <t>COMPOSIÇÃO DO CUSTO INDIRETO (CI) QUE INCIDE SOBRE OS CUSTOS DIRETOS (CD)</t>
  </si>
  <si>
    <t>DISCRIMINAÇÃO DOS CUSTOS INDIRETOS (CI)</t>
  </si>
  <si>
    <t>PORCENTAGEM(%) ADOTADA</t>
  </si>
  <si>
    <t>Custo de Administração Central - AC</t>
  </si>
  <si>
    <t>Custo de Margem de Incerteza do Empreendimento (Seguros, Riscos e Garantias) - MI</t>
  </si>
  <si>
    <t>Custo Financeiro - CF</t>
  </si>
  <si>
    <t>COMPOSIÇÃO DO CUSTO INDIRETO(CI) QUE INCIDE SOBRE O PREÇO TOTAL DA OBRA(PT)</t>
  </si>
  <si>
    <t>DISCRIMINAÇÃO DOS CUSTOS INDIRETOS(CI)</t>
  </si>
  <si>
    <t>Custos Tributários - total - T</t>
  </si>
  <si>
    <t xml:space="preserve">           Tributários Federais</t>
  </si>
  <si>
    <t xml:space="preserve">           Tributários Estaduais</t>
  </si>
  <si>
    <t xml:space="preserve">           Tributários Municipais</t>
  </si>
  <si>
    <t>Margem de Contribuição Bruta (Benefício ou Lucro) - MC</t>
  </si>
  <si>
    <t>Formula do BDI</t>
  </si>
  <si>
    <t>Onde:</t>
  </si>
  <si>
    <t>BDI: Taxa de BDI</t>
  </si>
  <si>
    <t>AC: Taxa de administração central</t>
  </si>
  <si>
    <t>MI = Taxa Margem de incerteza (risco) do empreendimento</t>
  </si>
  <si>
    <t>CF = Taxa referente aos custos financeiros</t>
  </si>
  <si>
    <t>T = Taxa referente aos tributos municipais, estaduais e federais</t>
  </si>
  <si>
    <t>MC = Taxa referente a margem de contribuição (lucro ou benefício)</t>
  </si>
  <si>
    <t>TAXA DE BDI(BDI):</t>
  </si>
  <si>
    <t>&lt;=======</t>
  </si>
  <si>
    <t>único item que pode ser modificado caso haja difierença no preço total da obra</t>
  </si>
  <si>
    <t>Para obra de Construção de SAA, SES, Micro e Macro Drenagem de Águas Pluviais, Irrigação</t>
  </si>
  <si>
    <t>1º quart</t>
  </si>
  <si>
    <t>médio</t>
  </si>
  <si>
    <t>3º quart.</t>
  </si>
  <si>
    <t xml:space="preserve">CUSTOS TRIBUTÁRIOS </t>
  </si>
  <si>
    <t>TIPO DE IMPOSTO</t>
  </si>
  <si>
    <t>LUCRO PRESUMIDO(%)</t>
  </si>
  <si>
    <t>PIS - Programa de Integração Social</t>
  </si>
  <si>
    <t>COFINS - Finaciamento da Seguridade Social</t>
  </si>
  <si>
    <t>INSS - Previdência Social</t>
  </si>
  <si>
    <t>SUB-TOTAL</t>
  </si>
  <si>
    <r>
      <rPr>
        <sz val="10"/>
        <rFont val="Arial"/>
        <family val="2"/>
        <charset val="1"/>
      </rPr>
      <t>ISS - Imposto Sobre Serviço</t>
    </r>
    <r>
      <rPr>
        <sz val="10"/>
        <rFont val="Calibri"/>
        <family val="2"/>
        <charset val="1"/>
      </rPr>
      <t>⁽*⁾</t>
    </r>
  </si>
  <si>
    <t>ARRECADAÇÕES</t>
  </si>
  <si>
    <t>TOTAL GERAL</t>
  </si>
  <si>
    <t>INFORMAÇÕES COMPLEMENTARES</t>
  </si>
  <si>
    <t>Acórdão 2622/2013 - Construção de SAA, SES, Micro e Macro Drenagem de Águas Pluviais, Irrigação.</t>
  </si>
  <si>
    <t>PARCELA DO BDI</t>
  </si>
  <si>
    <t>1 Quartil</t>
  </si>
  <si>
    <t>3 Quartil</t>
  </si>
  <si>
    <t>Administração Central</t>
  </si>
  <si>
    <t>Seguro e Garantia</t>
  </si>
  <si>
    <t>Risco</t>
  </si>
  <si>
    <t>Despesas Financeiras</t>
  </si>
  <si>
    <t>Lucro</t>
  </si>
  <si>
    <t>PIS, COFINS e ISSQN</t>
  </si>
  <si>
    <t>Conforme legislação específica</t>
  </si>
  <si>
    <t>Total</t>
  </si>
  <si>
    <r>
      <t xml:space="preserve">BDI </t>
    </r>
    <r>
      <rPr>
        <b/>
        <i/>
        <sz val="14"/>
        <rFont val="Calibri"/>
        <family val="2"/>
        <charset val="1"/>
      </rPr>
      <t>=</t>
    </r>
    <r>
      <rPr>
        <b/>
        <i/>
        <sz val="14"/>
        <rFont val="Arial"/>
        <family val="2"/>
        <charset val="1"/>
      </rPr>
      <t xml:space="preserve"> </t>
    </r>
    <r>
      <rPr>
        <b/>
        <i/>
        <sz val="14"/>
        <rFont val="Calibri"/>
        <family val="2"/>
        <charset val="1"/>
      </rPr>
      <t>{(1+AC+MI)x(1+CF)x(1+MC)</t>
    </r>
    <r>
      <rPr>
        <b/>
        <sz val="14"/>
        <rFont val="Arial"/>
        <family val="2"/>
        <charset val="1"/>
      </rPr>
      <t>÷(</t>
    </r>
    <r>
      <rPr>
        <b/>
        <i/>
        <sz val="14"/>
        <rFont val="Calibri"/>
        <family val="2"/>
        <charset val="1"/>
      </rPr>
      <t>1-T)-1}x100</t>
    </r>
  </si>
  <si>
    <t>Para obra de Fornecimento de Materiais e Equipamentos</t>
  </si>
  <si>
    <t>CUSTOS TRIBUTÁRIOS</t>
  </si>
  <si>
    <t>Acórdão 2622/2013 - “Fornecimento de Materiais e Equipamentos”:</t>
  </si>
  <si>
    <t xml:space="preserve">BANCO </t>
  </si>
  <si>
    <t>CÓD.</t>
  </si>
  <si>
    <t>BDI = Taxa de BDI</t>
  </si>
  <si>
    <r>
      <t xml:space="preserve">BDI </t>
    </r>
    <r>
      <rPr>
        <b/>
        <i/>
        <sz val="16"/>
        <rFont val="Calibri"/>
        <family val="2"/>
        <charset val="1"/>
      </rPr>
      <t>=</t>
    </r>
    <r>
      <rPr>
        <b/>
        <i/>
        <sz val="16"/>
        <rFont val="Arial"/>
        <family val="2"/>
        <charset val="1"/>
      </rPr>
      <t xml:space="preserve"> </t>
    </r>
    <r>
      <rPr>
        <b/>
        <i/>
        <sz val="16"/>
        <rFont val="Calibri"/>
        <family val="2"/>
        <charset val="1"/>
      </rPr>
      <t>{(1+AC+MI)x(1+CF)x(1+MC)</t>
    </r>
    <r>
      <rPr>
        <b/>
        <sz val="16"/>
        <rFont val="Arial"/>
        <family val="2"/>
        <charset val="1"/>
      </rPr>
      <t>÷(</t>
    </r>
    <r>
      <rPr>
        <b/>
        <i/>
        <sz val="16"/>
        <rFont val="Calibri"/>
        <family val="2"/>
        <charset val="1"/>
      </rPr>
      <t xml:space="preserve">1-T)-1}x100              </t>
    </r>
  </si>
  <si>
    <t>TAXA DE BDI EQUIPAMENTOS (BDI):</t>
  </si>
  <si>
    <t>MONTAGEM E DESMONTAGEM DE ANDAIME TUBULAR TIPO "TORRE" (EXCLUSIVE ANDAIME E LIMPEZA). AF_03/2024</t>
  </si>
  <si>
    <t>REMOÇÃO DE ACESSÓRIOS/MTEAIS, DE FORMA MANUAL, SEM REAPROVEITAMENTO. AF_12/2017</t>
  </si>
  <si>
    <t>REVESTIMENTO CERÂMICO PARA PAREDE, 10 X 10 CM OU SIMILAR, TIPO A (EXTRA) - CORES QUENTES , ASSENTADA EM ARGAMASSA PRÉ-FABRICADA DE CIMENTO COLANTE ACII E REJUNTE CIMENTÍCIO.</t>
  </si>
  <si>
    <t>REMOÇÃO DE CABOS ELÉTRICOS, COM SEÇÃO DE ATÉ 2,5 MM², DE FORMA MANUAL, SEM REAPROVEITAMENTO.AF_09/2023</t>
  </si>
  <si>
    <t>SEINFRA</t>
  </si>
  <si>
    <t>RETIRADA DE PAVIMENTAÇÃO EM PASSEIO CIMENTADO</t>
  </si>
  <si>
    <t>C2941</t>
  </si>
  <si>
    <t>DEMOLIÇÃO DE  COBOGÓ, SEM REAPROVEITAMENTO</t>
  </si>
  <si>
    <t>C1047</t>
  </si>
  <si>
    <t>DEMOLIÇÃO DE ALVENARIA DE TIJOLOS SEM REAPROVEITAMENTO</t>
  </si>
  <si>
    <t>C1043</t>
  </si>
  <si>
    <t>ALVENARIA DE VEDAÇÃO DE BLOCOS CERÂMICOS FURADOS NA HORIZONTAL DE 19X19X29 CM (ESPESSURA 19CM) E ARGAMASSA DE ASSENTAMENTO COM PREPARO EM BETONEIRA. AF_12/2021</t>
  </si>
  <si>
    <t>ALVENARIA DE VEDAÇÃO DE BLOCOS CERÂMICOS FURADOS NA HORIZONTAL DE 9X14X19 CM (ESPESSURA 9 CM) E ARGAMASSA DE ASSENTAMENTO COM PREPARO EM BETONEIRA. AF_12/2021</t>
  </si>
  <si>
    <t>CHAPISCO EM PAREDE COM ARGAMASSA TRAÇO T1 - 1:3 (CIMENTO / AREIA) - REVISADO 08/2015</t>
  </si>
  <si>
    <t>EMBOÇO OU MASSA ÚNICA EM ARGAMASSA TRAÇO 1:2:8, PREPARO MANUAL, APLICADA MANUALMENTE EM
PANOS DE FACHADA SEM PRESENÇA DE VÃOS, ESPESSURA DE 25 MM, ACESSO POR ANDAIME. AF_08/2022</t>
  </si>
  <si>
    <t>PAREDE COM SISTEMA EM CHAPAS DE GESSO PARA DRYWALL, USO INTERNO, COM DUAS FACES DUPLAS E ESTRUTURA METÁLICA COM GUIAS DUPLAS PARA PAREDES COM ÁREA LÍQUIDA MENOR QUE 6 M2, COM VÃOS.
AF_07/2023_PS</t>
  </si>
  <si>
    <t>REVESTIMENTO CERÂMICO PARA PISO COM PLACAS TIPO PORCELANATO DE DIMENSÕES 80X80 CM APLICADA EM
AMBIENTES DE ÁREA MENOR QUE 5 M². AF_02/2023_PE</t>
  </si>
  <si>
    <t>PISO VINÍLICO 18,4 X 95 CM, E = 3 MM, REF.AMBIENTA RÚSTICO (TARKETT OU SIMILAR), EXCLUSIVE CIMENTADO - FORNECIMENTO E INSTALAÇÃO - REV 01</t>
  </si>
  <si>
    <t>RODAPÉ VINÍLICO H=5CM, E=1MM, FIXADO C/ COLA, SOBRE EMBOÇO</t>
  </si>
  <si>
    <t>PINTURA COM TINTA ALQUÍDICA DE ACABAMENTO (ESMALTE SINTÉTICO ACETINADO) APLICADA A ROLO OU PINCEL SOBRE SUPERFÍCIES METÁLICAS (EXCETO PERFIL) EXECUTADO EM OBRA (POR DEMÃO). AF_01/2020</t>
  </si>
  <si>
    <t>3.0</t>
  </si>
  <si>
    <t>3.4.2</t>
  </si>
  <si>
    <t>3.4.3</t>
  </si>
  <si>
    <t>3.4.4</t>
  </si>
  <si>
    <t>3.4.5</t>
  </si>
  <si>
    <t>PONTO DE LUZ EM TETO OU PAREDE, COM ELETRODUTO DE PVC FLEXIVEL SANFONADO EMBUTIDO Ø 3/4" EXCLUINDO LUMINÁRIA</t>
  </si>
  <si>
    <t>PONTO DE INTERRUPTOR 02 SEÇÕES (2 S) EMBUTIDO COM ELETRODUTO DE PVC FLEXÍVEL SANFONADO EMBUTIDO Ø 3/4"</t>
  </si>
  <si>
    <t>PONTO DE TOMADA 2P+T, ABNT, 10 A, DE USO GERAL, EM PISOS, COM ELETRODUTO DE PVC FLEXÍVEL SANFONADO EMBUTIDO Ø 3/4", INCLUSIVE ATERRAMENTO</t>
  </si>
  <si>
    <t>LUMINÁRIA PLAFON (SOBREPOR) 40 X 40 - 36 W - 6000K - G- LIGHT OU SIMILAR</t>
  </si>
  <si>
    <t>EXTINTOR DE INCÊNDIO PORTÁTIL COM CARGA DE CO2 DE 4 KG, CLASSE BC - FORNECIMENTO E INSTALAÇÃO.
AF_10/2020_PE</t>
  </si>
  <si>
    <t>EXTINTOR DE INCÊNDIO PORTÁTIL COM CARGA DE ÁGUA PRESSURIZADA DE 10 L, CLASSE A - FORNECIMENTO E
INSTALAÇÃO. AF_10/2020_PE</t>
  </si>
  <si>
    <t>EXTINTOR DE INCÊNDIO PORTÁTIL COM CARGA DE PQS DE 4 KG, CLASSE BC - FORNECIMENTO E INSTALAÇÃO.
AF_10/2020_PE</t>
  </si>
  <si>
    <t>PREÇO
 TOTAL R$</t>
  </si>
  <si>
    <t>PESO %</t>
  </si>
  <si>
    <t>EXECUÇÃO DE PASSEIO (CALÇADA) OU PISO DE CONCRETO COM CONCRETO MOLDADO IN LOCO, USINADO,
ACABAMENTO CONVENCIONAL, ESPESSURA 8 CM, ARMADO. AF_08/2022</t>
  </si>
  <si>
    <t>PISO TATIL ALERTA OU DIRECIONAL, DE BORRACHA, COLORIDO, 25 X 25 CM, E = 5 MM, PARA COLA</t>
  </si>
  <si>
    <t>CONTRAPISO COM ARGAMASSA AUTONIVELANTE, APLICADO SOBRE LAJE, ADERIDO, ESPESSURA 4CM.
AF_07/2021</t>
  </si>
  <si>
    <t>ASSENTAMENTO DE GUIA (MEIO-FIO) EM TRECHO RETO, CONFECCIONADA EM CONCRETO PRÉ-FABRICADO, DIMENSÕES 100X15X13X30 CM (COMPRIMENTO X BASE INFERIOR X BASE SUPERIOR X ALTURA). AF_01/2024</t>
  </si>
  <si>
    <t>ESTRUTURA EM PERFIL DE AÇO CHAPA GROSSA, ASTM A36 CORTE, SOLDA E MONTAGEM - FORNECIMENTO E INSTALAÇÃO</t>
  </si>
  <si>
    <t>ESTRUTURA TRELIÇADA DE COBERTURA, TIPO ARCO, COM LIGAÇÕES PARAFUSADAS, INCLUSOS PERFIS METÁLICOS, CHAPAS METÁLICAS, MÃO DE OBRA E TRANSPORTE COM GUINDASTE - FORNECIMENTO E INSTALAÇÃO. AF_01/2020_PSA</t>
  </si>
  <si>
    <t>PLANTIO DE GRAMA ESMERALDA OU SÃO CARLOS OU CURITIBANA, EM PLACAS. AF_07/2024</t>
  </si>
  <si>
    <t>GUARDA-CORPO PANORÂMICO COM PERFIS DE ALUMÍNIO E VIDRO LAMINADO 8 MM, FIXADO COM CHUMBADOR MECÂNICO. AF_04/2019_PS</t>
  </si>
  <si>
    <t>FORNECIMENTO COM INSTALAÇÃO DE 1 SISTEMA FOTOVOLTAICO ON-GRID PARA DEMANDA DE PRODUÇÃO MÉDIA DE ENERGIA DE 1000KWH {QUILOWATT-HORA). POTÉNCIA DO SISTEMA = 8,8 KWP (QUILOWATTPICO). PAINÉIS SOLARES, POLICRISTALINOS OU MONOCRISTALINOS, CERTIFICADOS PELO INMETRO COM CLASSIFICAÇÃO ENERGÉTICA TIPO A; POTÉNCIA DE 555 W (WATT); COM DESEMPENHO NOMINAL DE, NO MINIMO, 75% (SETENTA E CINCO POR CENTO); COM EFICIÉNCIA DE, NO MINIMO, 17% (DEZESSETE POR CENTO); GRAU DE PROTEGIO DE, NO MINIMO, IP68. INVERSOR SOLAR MONOFÁSICO CERTIFICADO PELO INMETRO COM PROTEÇÃO ANTI-ILHAMENTO; GRAU DE PROTECIO DE, NO MINIMO, IP65; COM MONITORAMENTO VIA WEB, COM EFICIÉNCIA MÁXIMA NÃO INFERIOR A 98% (NOVENTA E OITO POR CENTO); STRING BOX, EM QUANTIDADE NECESSÁRIA À EXECUÇÃO DA OBRA. CABO SOLAR, NA QUANTIDADE NECESSÁRIA, PARA EXECUÇÃO DA OBRA DE INSTALAÇÃO DO SISTEMA FOTOVOLTAICO DE ACORDO COM O PROJETO REALIZADO ANTES DA EXECUÇÃO. SUPORTES PARA PLACAS SOLARES COM TODOS OS ACESSÓRIOS NECESSÁRIOS PARA EXECUÇÃO CORRETA DA INSTALAÇÃO. CONECTORES, NA QUANTIDADE NECESSÁRIA, DEFINIDA PREVIAMENTE EM PROJETO PARA SUPRIR A DEMANDA REQUERIDA PELA UNIDADE CONSUMIDORA</t>
  </si>
  <si>
    <t>SISTEMA DE GERAÇÃO DE ENERGIA SOLAR (FOTOVOLTAICO)</t>
  </si>
  <si>
    <t>TAXA</t>
  </si>
  <si>
    <t>COMP.</t>
  </si>
  <si>
    <t>LARGURA</t>
  </si>
  <si>
    <t>ALTURA</t>
  </si>
  <si>
    <t>MÊS</t>
  </si>
  <si>
    <t>PLANILHA ORÇAMENTÁRIA SINTÉTICA COM MÉMÓRIA DE CÁLCULO INTEGRADA</t>
  </si>
  <si>
    <t xml:space="preserve">LOCAL </t>
  </si>
  <si>
    <t>LOCAL</t>
  </si>
  <si>
    <t>1º Andar</t>
  </si>
  <si>
    <t>Térreo</t>
  </si>
  <si>
    <t>Laterais</t>
  </si>
  <si>
    <t>Trás</t>
  </si>
  <si>
    <t>Frente</t>
  </si>
  <si>
    <t>REMOÇÃO DE PAVIMENTAÇÃO EM PARALELEPÍPEDOS SEM  REAPROVEITAMENTO.</t>
  </si>
  <si>
    <t>Calçada frente</t>
  </si>
  <si>
    <t>Área de contorno externa garagem</t>
  </si>
  <si>
    <t>Área de contorno externa laterais</t>
  </si>
  <si>
    <t>Área de contorno externa trás</t>
  </si>
  <si>
    <t>Pilares coberta trás</t>
  </si>
  <si>
    <t>Coberta trás</t>
  </si>
  <si>
    <t>DEMOLIÇÃO DE GUIAS, SARJETAS OU SARJETÕES, DE FORMA MECANIZADA, SEM REAPROVEITAMENTO.AF_09/2023</t>
  </si>
  <si>
    <t>Coberta passarela</t>
  </si>
  <si>
    <t xml:space="preserve">Coberta </t>
  </si>
  <si>
    <t>coberta principal</t>
  </si>
  <si>
    <t>Salas Térreo e 1º andar</t>
  </si>
  <si>
    <t>Banheiros</t>
  </si>
  <si>
    <t>Salas Térreo</t>
  </si>
  <si>
    <t>Salas 1º andar</t>
  </si>
  <si>
    <t>Escada</t>
  </si>
  <si>
    <t>Geral</t>
  </si>
  <si>
    <t>ALVENARIA E VEDAÇÕES</t>
  </si>
  <si>
    <t>3.1</t>
  </si>
  <si>
    <t>DEMOLIÇÕES, RETIRADAS E REMOÇÕES</t>
  </si>
  <si>
    <t>Fachada</t>
  </si>
  <si>
    <t>3.1.5</t>
  </si>
  <si>
    <t>DEMOLIÇÃO DE DIVISÓRIA LEVE</t>
  </si>
  <si>
    <t>Geral conforme projeto</t>
  </si>
  <si>
    <t>Sala Térreo: Presidência</t>
  </si>
  <si>
    <t>Sala Térreo: Gabinete Presidência</t>
  </si>
  <si>
    <t>Sala Térreo: Reunião Presidência</t>
  </si>
  <si>
    <t>Sala Térreo: Gerência Administrativa</t>
  </si>
  <si>
    <t>Sala Térreo: espera presidência</t>
  </si>
  <si>
    <t>Sala Térreo: Setor Jurídico</t>
  </si>
  <si>
    <t>Sala Térreo: Superintendência Administrativa</t>
  </si>
  <si>
    <t>Sala 1º Andar: Assesoria Parlamentar</t>
  </si>
  <si>
    <t>Sala 1º Andar: Assesoria Institucional</t>
  </si>
  <si>
    <t>Sala 1º Andar: Assesoria Técnica</t>
  </si>
  <si>
    <t>Sala 1º Andar: RH</t>
  </si>
  <si>
    <t>Sala 1º Andar: Assesoria de Comunicação</t>
  </si>
  <si>
    <t>Sala 1º Andar: Gerência Financeira</t>
  </si>
  <si>
    <t>Sala 1º Andar: Gerência de Compras</t>
  </si>
  <si>
    <t>Sala 1º Andar: Controladoria</t>
  </si>
  <si>
    <t>Sala 1º Andar: Superintendência Financeira</t>
  </si>
  <si>
    <t>Sala Térreo Tras externa: G-TI</t>
  </si>
  <si>
    <t>Sala Térreo: wc e wc pne</t>
  </si>
  <si>
    <t>Sala Térreo: Gabiente da Presidência</t>
  </si>
  <si>
    <t>Térreo: Recepção</t>
  </si>
  <si>
    <t>Térreo: Circulação</t>
  </si>
  <si>
    <t>Térreo: WC</t>
  </si>
  <si>
    <t>Térreo: DML e escada</t>
  </si>
  <si>
    <t>1º Andar: Circulação</t>
  </si>
  <si>
    <t xml:space="preserve">1º Andar: DML </t>
  </si>
  <si>
    <t>1º Andar: WC</t>
  </si>
  <si>
    <t>Térreo parte trás externa: Refeitório</t>
  </si>
  <si>
    <t>Térreo trás externa: Circulação</t>
  </si>
  <si>
    <t>Térreo trás externa: Cozinha</t>
  </si>
  <si>
    <t>Térreo trás externa: WC</t>
  </si>
  <si>
    <t>Geral conforme projeto área externa</t>
  </si>
  <si>
    <t>Área de vivência</t>
  </si>
  <si>
    <t>PORTA DE ABRIR COM MOLA HIDRÁULICA, EM VIDRO TEMPERADO, 90X210 CM, ESPESSURA 10 MM, INCLUSIVE ACESSÓRIOS. AF_01/2021</t>
  </si>
  <si>
    <t>PORTA PIVOTANTE DE VIDRO TEMPERADO, 90X210 CM, ESPESSURA 10 MM, INCLUSIVE ACESSÓRIOS. AF_01/2021</t>
  </si>
  <si>
    <t>Geral Projeto Térreo</t>
  </si>
  <si>
    <t>Geral Projeto 1º Andar</t>
  </si>
  <si>
    <t xml:space="preserve">Térreo: Porta Principal </t>
  </si>
  <si>
    <t>JANELA DE ALUMÍNIO TIPO MAXIM-AR, COM VIDROS, BATENTE E FERRAGENS, EXCLUSIVE ALIZAR, ACABAMENTO E CONTRAMARCO, FIXAÇÃO COM PARAFUSO. FORNECIMENTO E INSTALAÇÃO. AF_11/2024</t>
  </si>
  <si>
    <t>Térreo e 1º andar</t>
  </si>
  <si>
    <t>PORTA DE ALUMÍNIO DE ABRIR COM LAMBRI, COM GUARNIÇÃO, FIXAÇÃO COM PARAFUSOS - FORNECIMENTO E INSTALAÇÃO. AF_12/2019</t>
  </si>
  <si>
    <t>IMPERMEABILIZAÇÃO DE SUPERFÍCIE COM MANTA ASFÁLTICA, UMA CAMADA, INCLUSIVE APLICAÇÃO DE PRIMER ASFÁLTICO, E=4MM. AF_09/2023</t>
  </si>
  <si>
    <t>3.3.1</t>
  </si>
  <si>
    <t>3.5</t>
  </si>
  <si>
    <t>3.6</t>
  </si>
  <si>
    <t>3.5.1</t>
  </si>
  <si>
    <t>3.5.2</t>
  </si>
  <si>
    <t>3.5.3</t>
  </si>
  <si>
    <t>3.5.4</t>
  </si>
  <si>
    <t>3.5.5</t>
  </si>
  <si>
    <t>3.6.1</t>
  </si>
  <si>
    <t>3.7</t>
  </si>
  <si>
    <t>3.7.1</t>
  </si>
  <si>
    <t>3.7.2</t>
  </si>
  <si>
    <t>3.7.3</t>
  </si>
  <si>
    <t>3.7.4</t>
  </si>
  <si>
    <t>3.7.5</t>
  </si>
  <si>
    <t>3.8</t>
  </si>
  <si>
    <t>3.8.1</t>
  </si>
  <si>
    <t>3.9</t>
  </si>
  <si>
    <t>VÁLVULA EM METAL CROMADO 1.1/2' X 1.1/2' PARA TANQUE OU LAVATÓRIO, COM OU SEM LADRÃO - FORNECIMENTO E INSTALAÇÃO. AF_01/2020</t>
  </si>
  <si>
    <t>ENGATE FLEXÍVEL EM PLÁSTICO BRANCO, 1/2' X 40CM - FORNECIMENTO E INSTALAÇÃO. AF_01/2020</t>
  </si>
  <si>
    <t>BANCADA DE GRANITO CINZA POLIDO, DE 1,50 X 0,60 M, PARA PIA DE COZINHA - FORNECIMENTO E INSTALAÇÃO. AF_01/2020</t>
  </si>
  <si>
    <t>Cozinha (copa)</t>
  </si>
  <si>
    <t>LAVATÓRIO LOUÇA BRANCA COM COLUNA, *44 X 35,5* CM, PADRÃO POPULAR - FORNECIMENTO E INSTALAÇÃO. AF_01/2020</t>
  </si>
  <si>
    <t>BANCADA DE GRANITO CINZA POLIDO, DE 0,50 X 0,60 M, PARA LAVATÓRIO - FORNECIMENTO E INSTALAÇÃO. AF_01/2020</t>
  </si>
  <si>
    <t>Térreo Trás Externa: Arquivo</t>
  </si>
  <si>
    <t>Térreo trás exterma: Arquivo</t>
  </si>
  <si>
    <t>QUADRO DE DISTRIBUIÇÃO DE ENERGIA EM CHAPA DE AÇO GALVANIZADO, DE EMBUTIR, COM BARRAMENTO TRIFÁSICO, PARA 40 DISJUNTORES DIN 100A - FORNECIMENTO E INSTALAÇÃO. AF_10/2020</t>
  </si>
  <si>
    <t>3.6.2</t>
  </si>
  <si>
    <t>3.6.3</t>
  </si>
  <si>
    <t>Térreo: Refeitório</t>
  </si>
  <si>
    <t>Térreo: Área de Vivência</t>
  </si>
  <si>
    <t>EMASSAMENTO COM MASSA LÁTEX, APLICAÇÃO EM PAREDES, UMA DEMÃO, LIXAMENTO MANUAL. AF_04/2023</t>
  </si>
  <si>
    <t>Geral conforme projeto - Área externa</t>
  </si>
  <si>
    <t>Geral conforme projeto - Área externa rqampa acessibilidade</t>
  </si>
  <si>
    <t>3.10</t>
  </si>
  <si>
    <t>3.10.1</t>
  </si>
  <si>
    <t>3.10.2</t>
  </si>
  <si>
    <t>3.10.3</t>
  </si>
  <si>
    <t>3.10.4</t>
  </si>
  <si>
    <t>3.10.5</t>
  </si>
  <si>
    <t>3.10.6</t>
  </si>
  <si>
    <t>3.10.7</t>
  </si>
  <si>
    <t>3.10.8</t>
  </si>
  <si>
    <t>3.10.9</t>
  </si>
  <si>
    <t>3.11</t>
  </si>
  <si>
    <t>3.12</t>
  </si>
  <si>
    <t>3.12.1</t>
  </si>
  <si>
    <t>3.12.1.1</t>
  </si>
  <si>
    <t>3.12.1.2</t>
  </si>
  <si>
    <t>3.13</t>
  </si>
  <si>
    <t>3.13.1</t>
  </si>
  <si>
    <t>3.13.2</t>
  </si>
  <si>
    <t>3.13.3</t>
  </si>
  <si>
    <t>3.13.4</t>
  </si>
  <si>
    <t>3.13.5</t>
  </si>
  <si>
    <t>3.13.6</t>
  </si>
  <si>
    <t>3.13.7</t>
  </si>
  <si>
    <t>3.13.8</t>
  </si>
  <si>
    <t>3.13.9</t>
  </si>
  <si>
    <t>3.13.10</t>
  </si>
  <si>
    <t>3.13.11</t>
  </si>
  <si>
    <t>3.13.12</t>
  </si>
  <si>
    <t>3.13.13</t>
  </si>
  <si>
    <t>3.13.14</t>
  </si>
  <si>
    <t>3.14</t>
  </si>
  <si>
    <t>3.14.1</t>
  </si>
  <si>
    <t>3.14.1.1</t>
  </si>
  <si>
    <t>3.14.1.2</t>
  </si>
  <si>
    <t>3.14.1.3</t>
  </si>
  <si>
    <t>3.14.1.4</t>
  </si>
  <si>
    <t>3.15</t>
  </si>
  <si>
    <t>3.15.1</t>
  </si>
  <si>
    <t>3.15.2</t>
  </si>
  <si>
    <t>3.15.3</t>
  </si>
  <si>
    <t>3.15.4</t>
  </si>
  <si>
    <t>3.16</t>
  </si>
  <si>
    <t>3.16.1</t>
  </si>
  <si>
    <t>3.16.2</t>
  </si>
  <si>
    <t>3.17</t>
  </si>
  <si>
    <t>3.17.1</t>
  </si>
  <si>
    <t>3.17.2</t>
  </si>
  <si>
    <t>3.18</t>
  </si>
  <si>
    <t>3.18.1</t>
  </si>
  <si>
    <t>3.18.2</t>
  </si>
  <si>
    <t>3.18.3</t>
  </si>
  <si>
    <t>Geral conforme projeto: Área de Contorno</t>
  </si>
  <si>
    <t>Geral conforme projeto: rampas de acessibilidade e area de contorno</t>
  </si>
  <si>
    <t>Calçada</t>
  </si>
  <si>
    <t>LIMPEZA DE OBRA</t>
  </si>
  <si>
    <t>PLACA DE INAUGURACAO, EM BRONZE (80 X 60)CM COM INSCRICOES E AS CARACTERISTICAS DA LOGOMARCA DO GOVERNO DO ESTADO VAZADAS E PINTADAS, FORNECIMENTO E INSTALACAO</t>
  </si>
  <si>
    <t>Frente da obra calçada</t>
  </si>
  <si>
    <t>Geral conforme solicitação</t>
  </si>
  <si>
    <t>Melhor acessível a visão frente da obra</t>
  </si>
  <si>
    <t>RETIRADA DE CORRIMÃO COM OU SEM REAPROVEITAMENTO</t>
  </si>
  <si>
    <t>BARRA DE APOIO RETA, EM ALUMINIO, COMPRIMENTO 80 CM, FIXADA NA PAREDE - FORNECIMENTO E INSTALAÇÃO. AF_01/2020</t>
  </si>
  <si>
    <t>WC PCD térreo e 1º Andar</t>
  </si>
  <si>
    <t>PAPELEIRA DE PAREDE EM METAL CROMADO SEM TAMPA, INCLUSO FIXAÇÃO. AF_01/2020</t>
  </si>
  <si>
    <t>RETIRADA OU DESMONTAGEM DE DUTO SEM REAPROVEITAMENTO</t>
  </si>
  <si>
    <t>3.10.10</t>
  </si>
  <si>
    <t>TORNEIRA CROMADA DE MESA, 1/2" OU 3/4", PARA LAVATÓRIO, PADRÃO MÉDIO - FORNECIMENTO E INSTALAÇÃO. AF_01/2020</t>
  </si>
  <si>
    <t>PONTO DE ESGOTO COM REDE DN 40MM, INCLUSIVE ABERTURA E ENCHIMENTO DE RASGOS EM ALVENARIA.</t>
  </si>
  <si>
    <t>PONTO DE ESGOTO COM REDE DN 100MM, INCLUSIVE ABERTURA E ENCHIMENTO DE RASGOS EM ALVENARIA.</t>
  </si>
  <si>
    <t>3.10.11</t>
  </si>
  <si>
    <t>DESOBSTRUÇÃO DE RAMAL PREDIAL DE ESGOTO COM AUXÍLIO DE EQUIPAMENTO HIDROJATO.</t>
  </si>
  <si>
    <t>LIMPEZA DE CAIXA DE PASSAGEM/INSPEÇÃO/GORDURA COM REASSENTAMENTO DA TAMPA.</t>
  </si>
  <si>
    <t>CAIXA DE GORDURA SIMPLES (CAPACIDADE: 36L), RETANGULAR, EM ALVENARIA COM TIJOLOS CERÂMICOS MACIÇOS, DIMENSÕES INTERNAS = 0,2X0,4 M, ALTURA INTERNA = 0,8 M. AF_12/2020</t>
  </si>
  <si>
    <t>PONTO DE CONSUMO TERMINAL DE ÁGUA FRIA (SUBRAMAL) COM TUBULAÇÃO DE PVC, DN 25 MM, INSTALADO EM RAMAL DE ÁGUA, INCLUSOS RASGO E CHUMBAMENTO EM ALVENARIA. AF_12/2014</t>
  </si>
  <si>
    <t>REGISTRO DE GAVETA BRUTO, LATÃO, ROSCÁVEL, 1/2", COM ACABAMENTO E CANOPLA CROMADOS - FORNECIMENTO E INSTALAÇÃO. AF_08/2021</t>
  </si>
  <si>
    <t>WC do presidente</t>
  </si>
  <si>
    <t>CHUVEIRO ELÉTRICO COMUM CORPO PLÁSTICO, TIPO DUCHA - FORNECIMENTO E INSTALAÇÃO. AF_01/2020</t>
  </si>
  <si>
    <t>RALO SIFONADO REDONDO, PVC, DN 100 X 40 MM, JUNTA SOLDÁVEL, FORNECIDO E INSTALADO EM RAMAL DE DESCARGA OU EM RAMAL DE ESGOTO SANITÁRIO. AF_08/2022</t>
  </si>
  <si>
    <t>3.14.2</t>
  </si>
  <si>
    <t>3.14.3</t>
  </si>
  <si>
    <t>3.17.4</t>
  </si>
  <si>
    <t>RESUMO</t>
  </si>
  <si>
    <r>
      <rPr>
        <sz val="12"/>
        <rFont val="Artifakt Element Black"/>
        <family val="2"/>
      </rPr>
      <t>OBRA:</t>
    </r>
    <r>
      <rPr>
        <sz val="12"/>
        <rFont val="Artifakt Element Heavy"/>
        <family val="2"/>
      </rPr>
      <t xml:space="preserve"> </t>
    </r>
    <r>
      <rPr>
        <sz val="12"/>
        <rFont val="Arial Unicode MS"/>
        <family val="2"/>
      </rPr>
      <t>Contratação de empresa especializada em engenharia para Reforma dos Prédios Sede e das Inspetorias de Sousa e Cajazeiras do CREA-PB.</t>
    </r>
  </si>
  <si>
    <t>Obra</t>
  </si>
  <si>
    <t>Sala Térreo: Presidência e wc</t>
  </si>
  <si>
    <t>COMPOSIÇÃO DE BDI - NÃO DESONERADO</t>
  </si>
  <si>
    <r>
      <t xml:space="preserve">⁽*⁾A taxa de incidência do ISS pode ser de 2% a 5%. Foi considerada a taxa cobrada pela </t>
    </r>
    <r>
      <rPr>
        <sz val="8"/>
        <color rgb="FFFF0000"/>
        <rFont val="Arial"/>
        <family val="2"/>
      </rPr>
      <t>Prefeitura Municipal de João Pessoa</t>
    </r>
    <r>
      <rPr>
        <sz val="8"/>
        <rFont val="Arial"/>
        <family val="2"/>
      </rPr>
      <t>, ou seja, 5% sobre a mão-de-obra e considerada essa ultima 50% do custo total da obra, logo, 5%x50% = 2,5%.</t>
    </r>
  </si>
  <si>
    <t>COMPOSIÇÃO DE BDI EQUIPAMENTOS - NÃO DESONERADO</t>
  </si>
  <si>
    <r>
      <t>⁽*⁾</t>
    </r>
    <r>
      <rPr>
        <sz val="8"/>
        <rFont val="Arial"/>
        <family val="2"/>
        <charset val="1"/>
      </rPr>
      <t>A taxa de incidência do ISS pode ser de 2% a 5%. Foi considerada a taxa cobrada pela Prefeitura Municipal de João Pessoa, ou seja, 5% sobre a mão-de-obra e considerada essa ultima 50% do custo total da obra, logo, 5%x50% = 2,5%.</t>
    </r>
  </si>
  <si>
    <t>DISJUNTOR MONOPOLAR TIPO DIN, CORRENTE NOMINAL DE 20A - FORNECIMENTO E INSTALAÇÃO. AF_10/2020</t>
  </si>
  <si>
    <t>PONTO DE LÓGICA EMBUTIDO, INCLUSIVE FIAÇÃO E TOMADA. R_05/2019</t>
  </si>
  <si>
    <t/>
  </si>
  <si>
    <t>CLIMATIZAÇÃO</t>
  </si>
  <si>
    <t>3.14.3.1</t>
  </si>
  <si>
    <t>SEDOP</t>
  </si>
  <si>
    <t>DRENO PARA CAIXA AR CONDICIONADO DE PAREDE H=3,0M INCLUSO CAIXA DE PASSAGEM</t>
  </si>
  <si>
    <t>3.14.3.2</t>
  </si>
  <si>
    <t>REMOCAO DE EQUIPAMENTOS AR COND.SPLIT+INSTALACOES</t>
  </si>
  <si>
    <t>INSTALAÇÃO DE AR CONDICIONADO 7.500 A 24.000 BTUS</t>
  </si>
  <si>
    <t>TELHAMENTO COM TELHA CERÂMICA CAPA-CANAL, TIPO PAULISTA, COM ATÉ 2 ÁGUAS, INCLUSO TRANSPORTE VERTICAL. AF_07/2019</t>
  </si>
  <si>
    <t>REMOÇÃO DE TRAMA DE MADEIRA PARA COBERTURA, DE FORMA MANUAL, SEM REAPROVEITAMENTO. AF_09/2023</t>
  </si>
  <si>
    <t>Coberta</t>
  </si>
  <si>
    <t>CHAPA POLICARBONATO ALVEOLAR DE 8MM, APOIADO EM ESTRUTURA METÁLICA EM METALON, FORNECIMENTO E INSTALAÇÃO</t>
  </si>
  <si>
    <t>3.6.4</t>
  </si>
  <si>
    <t>3.6.4.1</t>
  </si>
  <si>
    <t>3.6.4.1.1</t>
  </si>
  <si>
    <t>3.6.4.1.2</t>
  </si>
  <si>
    <t>3.6.4.1.3</t>
  </si>
  <si>
    <t>3.6.4.1.4</t>
  </si>
  <si>
    <t>3.6.4.1.5</t>
  </si>
  <si>
    <t>3.6.4.1.6</t>
  </si>
  <si>
    <t>3.9.1</t>
  </si>
  <si>
    <t>3.9.2</t>
  </si>
  <si>
    <t>3.9.3</t>
  </si>
  <si>
    <t>3.9.4</t>
  </si>
  <si>
    <t>3.9.5</t>
  </si>
  <si>
    <t>CAIXA D´ÁGUA EM POLIETILENO, 1000 LITROS (INCLUSOS TUBOS, CONEXÕES E TORNEIRA DE BÓIA) - FORNECIMENTO E INSTALAÇÃO. AF_06/2021</t>
  </si>
  <si>
    <t>3.6.4.2</t>
  </si>
  <si>
    <t>3.6.4.2.1</t>
  </si>
  <si>
    <t>3.6.4.2.2</t>
  </si>
  <si>
    <t>3.6.4.2.3</t>
  </si>
  <si>
    <t>3.6.4.3</t>
  </si>
  <si>
    <t>3.6.4.3.1</t>
  </si>
  <si>
    <t>3.11.1</t>
  </si>
  <si>
    <t>3.11.2</t>
  </si>
  <si>
    <t>3.11.3</t>
  </si>
  <si>
    <t>3.11.4</t>
  </si>
  <si>
    <t>3.11.5</t>
  </si>
  <si>
    <t>3.10.12</t>
  </si>
  <si>
    <t>MICTÓRIO SIFONADO LOUÇA BRANCA - PADRÃO MÉDIO - FORNECIMENTO E INSTALAÇÃO. AF_01/2020</t>
  </si>
  <si>
    <t>VALVULA DE ESCOAMENTO PARA MICTÓRIO, DECA, DECAMATIC 2570C OU SIMILAR</t>
  </si>
  <si>
    <t>3.10.13</t>
  </si>
  <si>
    <t>VALOR TOTAL</t>
  </si>
  <si>
    <t>PRÉDIO DE ATENDIMENTO AO PÚBLICO</t>
  </si>
  <si>
    <t>4.0</t>
  </si>
  <si>
    <t>REMOÇÃO DE TAPUME</t>
  </si>
  <si>
    <t>4.1</t>
  </si>
  <si>
    <t>Laterais Fachada</t>
  </si>
  <si>
    <t>Salas 1º andar e wc</t>
  </si>
  <si>
    <t>wc trás</t>
  </si>
  <si>
    <t>Copa trás</t>
  </si>
  <si>
    <t xml:space="preserve"> wc térreo</t>
  </si>
  <si>
    <t>Piso Salas 1º andar</t>
  </si>
  <si>
    <t>Paredes copa</t>
  </si>
  <si>
    <t>Fachadas trás e frente</t>
  </si>
  <si>
    <t>Fachadas Laaterais</t>
  </si>
  <si>
    <t xml:space="preserve">Piso Salas térreo </t>
  </si>
  <si>
    <t>Paredes Wcs</t>
  </si>
  <si>
    <t>Saão do Plenário</t>
  </si>
  <si>
    <t>Wcs do plenário</t>
  </si>
  <si>
    <t>Varanda do plenário</t>
  </si>
  <si>
    <t>PORTA DE CORRER EM VIDRO TEMPERADO, 2 FOLHAS DE 90X210 CM, ESPESSURA 10 MM, INCLUSIVE ACESSÓRIOS.AF_01/2021</t>
  </si>
  <si>
    <t>Fachada frente</t>
  </si>
  <si>
    <t>Sala Plenário</t>
  </si>
  <si>
    <t>4.1.2</t>
  </si>
  <si>
    <t>4.1.3</t>
  </si>
  <si>
    <t>4.1.4</t>
  </si>
  <si>
    <t>4.1.5</t>
  </si>
  <si>
    <t>4.1.6</t>
  </si>
  <si>
    <t>4.1.7</t>
  </si>
  <si>
    <t>4.1.8</t>
  </si>
  <si>
    <t>4.1.9</t>
  </si>
  <si>
    <t>4.1.10</t>
  </si>
  <si>
    <t>4.1.11</t>
  </si>
  <si>
    <t>4.1.12</t>
  </si>
  <si>
    <t>4.1.13</t>
  </si>
  <si>
    <t>4.1.14</t>
  </si>
  <si>
    <t>4.1.15</t>
  </si>
  <si>
    <t>4.1.16</t>
  </si>
  <si>
    <t>4.2</t>
  </si>
  <si>
    <t>RETIRADA DE GUARDA CORPO COM OU SEM REAPROVEITAMENTO</t>
  </si>
  <si>
    <t>Plenário</t>
  </si>
  <si>
    <t>Varanda do Plenário</t>
  </si>
  <si>
    <t>4.1.17</t>
  </si>
  <si>
    <t>Sala Térreo: Cobrança</t>
  </si>
  <si>
    <t>Sala Térreo: Atendimento</t>
  </si>
  <si>
    <t>Sala Térreo: Ouvidoria</t>
  </si>
  <si>
    <t>Sala Térreo Recepção/Espera</t>
  </si>
  <si>
    <t>Sala 1º Andar: Gerênia de Fiscalização</t>
  </si>
  <si>
    <t>Sala 1º Andar: Gerência Registros</t>
  </si>
  <si>
    <t>Sala 1º Andar: Gerênia de Assistência ao colegiado</t>
  </si>
  <si>
    <t>Sala 1º Andar: Sala de Reuniões</t>
  </si>
  <si>
    <t>Sala 1º Andar: Wc e wcpcd</t>
  </si>
  <si>
    <t>Sala 1º Andar: arquivo</t>
  </si>
  <si>
    <t>Sala 1º Andar: Hall de entrada frente elevador</t>
  </si>
  <si>
    <t>Sala Térreo: Central Telefônica</t>
  </si>
  <si>
    <t>Sala Térreo: Arquivo</t>
  </si>
  <si>
    <t>Sala Térreo: coworking</t>
  </si>
  <si>
    <t>FORRO EM DRYWALL PARA AMBIENTES RESIDENCIAIS, INCLUSIVE ESTRUTURA UNIDIRECIONAL DE FIXAÇÃO.AF_08/2023_PS</t>
  </si>
  <si>
    <t>Sala Térreor: Wc e wc pcd</t>
  </si>
  <si>
    <t>DIVISORIA SANITÁRIA, TIPO CABINE, EM GRANITO CINZA POLIDO, ESP = 3CM, ASSENTADO COM ARGAMASSA COLANTE AC III-E, EXCLUSIVE FERRAGENS. AF_01/2021</t>
  </si>
  <si>
    <t>Salas 1º Andar: wc</t>
  </si>
  <si>
    <t>Sala Térreo: Central telefônica</t>
  </si>
  <si>
    <t>Recepção Plenário</t>
  </si>
  <si>
    <t>Circulação Térreo</t>
  </si>
  <si>
    <t>Circulação 1º andar</t>
  </si>
  <si>
    <t>Sala Térreo: wc e pcd</t>
  </si>
  <si>
    <t>Sala Térreo: Almoxarifado</t>
  </si>
  <si>
    <t xml:space="preserve">1º andar: paredes wc e pcd </t>
  </si>
  <si>
    <t xml:space="preserve">Térreo: paredes wc e pcd </t>
  </si>
  <si>
    <t>wc plenario</t>
  </si>
  <si>
    <t>paredes wc plenário</t>
  </si>
  <si>
    <t>4.2.1</t>
  </si>
  <si>
    <t>4.2.2</t>
  </si>
  <si>
    <t>4.2.3</t>
  </si>
  <si>
    <t>4.2.4</t>
  </si>
  <si>
    <t>4.2.5</t>
  </si>
  <si>
    <t>4.2.6</t>
  </si>
  <si>
    <t>4.2.7</t>
  </si>
  <si>
    <t>4.3</t>
  </si>
  <si>
    <t>4.3.1</t>
  </si>
  <si>
    <t>4.3.2</t>
  </si>
  <si>
    <t>4.3.4</t>
  </si>
  <si>
    <t>4.3.5</t>
  </si>
  <si>
    <t>4.4</t>
  </si>
  <si>
    <t>4.4.1</t>
  </si>
  <si>
    <t>4.4.2</t>
  </si>
  <si>
    <t>4.4.3</t>
  </si>
  <si>
    <t>4.4.4</t>
  </si>
  <si>
    <t>4.6</t>
  </si>
  <si>
    <t>obs: Ete item está o contrapiso de regularização</t>
  </si>
  <si>
    <t>Salas térreo</t>
  </si>
  <si>
    <t>4.5</t>
  </si>
  <si>
    <t>4.5.1</t>
  </si>
  <si>
    <t>4.5.2</t>
  </si>
  <si>
    <t>4.5.3</t>
  </si>
  <si>
    <t>4.5.4</t>
  </si>
  <si>
    <t>4.5.5</t>
  </si>
  <si>
    <t>4.6.1</t>
  </si>
  <si>
    <t>4.6.2</t>
  </si>
  <si>
    <t>4.10</t>
  </si>
  <si>
    <t>4.7</t>
  </si>
  <si>
    <t>4.7.1</t>
  </si>
  <si>
    <t>4.7.2</t>
  </si>
  <si>
    <t>4.7.3</t>
  </si>
  <si>
    <t>4.7.4</t>
  </si>
  <si>
    <t>4.7.6</t>
  </si>
  <si>
    <t>4.7.5</t>
  </si>
  <si>
    <t>4.7.7</t>
  </si>
  <si>
    <t>4.7.8</t>
  </si>
  <si>
    <t>4.7.9</t>
  </si>
  <si>
    <t>4.7.10</t>
  </si>
  <si>
    <t>4.7.11</t>
  </si>
  <si>
    <t>4.7.12</t>
  </si>
  <si>
    <t>4.7.13</t>
  </si>
  <si>
    <t>4.8</t>
  </si>
  <si>
    <t>4.8.1</t>
  </si>
  <si>
    <t>4.8.2</t>
  </si>
  <si>
    <t>4.8.3</t>
  </si>
  <si>
    <t>4.9</t>
  </si>
  <si>
    <t>4.9.1</t>
  </si>
  <si>
    <t>4.9.2</t>
  </si>
  <si>
    <t>4.9.3</t>
  </si>
  <si>
    <t>4.9.4</t>
  </si>
  <si>
    <t>4.9.5</t>
  </si>
  <si>
    <t>4.9.6</t>
  </si>
  <si>
    <t>4.9.7</t>
  </si>
  <si>
    <t>4.9.8</t>
  </si>
  <si>
    <t>4.9.9</t>
  </si>
  <si>
    <t>4.9.10</t>
  </si>
  <si>
    <t>4.9.11</t>
  </si>
  <si>
    <t>4.9.12</t>
  </si>
  <si>
    <t>4.9.13</t>
  </si>
  <si>
    <t>Varanda Plenário</t>
  </si>
  <si>
    <t>4.10.1</t>
  </si>
  <si>
    <t>4.10.1.1</t>
  </si>
  <si>
    <t>4.10.1.2</t>
  </si>
  <si>
    <t>4.10.1.3</t>
  </si>
  <si>
    <t>4.10.1.4</t>
  </si>
  <si>
    <t>SPDA COMPLETO</t>
  </si>
  <si>
    <t>PRÉDIO ATENDIMENTO AO PÚBLICO</t>
  </si>
  <si>
    <t>MÊS 01</t>
  </si>
  <si>
    <t>MÊS 02</t>
  </si>
  <si>
    <t>MÊS 03</t>
  </si>
  <si>
    <t>MÊS 04</t>
  </si>
  <si>
    <t>MÊS 05</t>
  </si>
  <si>
    <t>MÊS 06</t>
  </si>
  <si>
    <t>MÊS 07</t>
  </si>
  <si>
    <t>MÊS 08</t>
  </si>
  <si>
    <t>MÊS 09</t>
  </si>
  <si>
    <t>MÊS 13</t>
  </si>
  <si>
    <t>MÊS 14</t>
  </si>
  <si>
    <t>MÊS 15</t>
  </si>
  <si>
    <t>MÊS 16</t>
  </si>
  <si>
    <t>MÊS17</t>
  </si>
  <si>
    <t>MÊS 18</t>
  </si>
  <si>
    <t>TOTAL DE DESEMBOLSO POR MÊS</t>
  </si>
  <si>
    <t>AMINISTRAÇÃO LOCAL</t>
  </si>
  <si>
    <t>CRONOGRAMA FÍSICO-FINANCEIRO</t>
  </si>
  <si>
    <t>4.4.5</t>
  </si>
  <si>
    <t>Total Geral</t>
  </si>
  <si>
    <t>Total do BDI</t>
  </si>
  <si>
    <t>Total sem BDI</t>
  </si>
  <si>
    <t>un</t>
  </si>
  <si>
    <t>CAERN</t>
  </si>
  <si>
    <t>Próprio</t>
  </si>
  <si>
    <t>m</t>
  </si>
  <si>
    <t>EMBASA</t>
  </si>
  <si>
    <t>pt</t>
  </si>
  <si>
    <t>SETOP</t>
  </si>
  <si>
    <t>m²</t>
  </si>
  <si>
    <t>M3XKM</t>
  </si>
  <si>
    <t>m³</t>
  </si>
  <si>
    <t>RETIRADA E REMOCAO DE EQUIPAMENTOS AR COND.SPLIT+INSTALACOES</t>
  </si>
  <si>
    <t>SBC</t>
  </si>
  <si>
    <t>REMOÇÃO DE FORROS DE DRYWALL, PVC E FIBROMINERAL, DE FORMA MANUAL, SEM REAPROVEITAMENTO. AF_09/2023</t>
  </si>
  <si>
    <t>COMPESA</t>
  </si>
  <si>
    <t>Remoção de tapume</t>
  </si>
  <si>
    <t>LIMPEZA FINAL DA OBRA</t>
  </si>
  <si>
    <t>APLICAÇÃO DE ADUBO EM SOLO. AF_07/2024</t>
  </si>
  <si>
    <t>kg</t>
  </si>
  <si>
    <t>SICRO3</t>
  </si>
  <si>
    <t>Dreno para caixa ar condicionado de parede h=3,0m</t>
  </si>
  <si>
    <t>INSTALAÇÃO DE AR CONDICIONADO TIPO SPLIT, CAPACIDADE DE 7.500 A 24.000 BTUS. R_05/2022</t>
  </si>
  <si>
    <t>Calha de concreto e alvenaria, revestida internamente, com grelha de concreto, seção 0,30 x 0,50 m</t>
  </si>
  <si>
    <t>Limpeza de caixa de passagem ou de gordura com reassentamento da tampa</t>
  </si>
  <si>
    <t>Desobstrução de Ramal Predial de esgoto com auxílio de equipamento hidrojato</t>
  </si>
  <si>
    <t>Valvula de escoamento para mictório, DECA, Decamatic 2570C ou similar</t>
  </si>
  <si>
    <t>PISO/PAVIMENTAÇÃO</t>
  </si>
  <si>
    <t>PORTA PIVOTANTE DE VIDRO TEMPERADO, 2 FOLHAS DE 90X210 CM, ESPESSURA DE 10MM, INCLUSIVE ACESSÓRIOS. AF_01/2021</t>
  </si>
  <si>
    <t>PAREDE COM SISTEMA EM CHAPAS DE GESSO PARA DRYWALL, USO INTERNO, COM DUAS FACES DUPLAS E ESTRUTURA METÁLICA COM GUIAS DUPLAS PARA PAREDES COM ÁREA LÍQUIDA MENOR QUE 6 M2, COM VÃOS.AF_07/2023_PS</t>
  </si>
  <si>
    <t>DEMOLIÇÃO DE PISO DE CONCRETO SIMPLES, DE FORMA MECANIZADA COM MARTELETE, SEM REAPROVEITAMENTO. AF_09/2023</t>
  </si>
  <si>
    <t>Demolição de pavimentação em paralelepípedo sem reaproveitamento</t>
  </si>
  <si>
    <t>DEMOLIÇÃO DE COBOGÓS</t>
  </si>
  <si>
    <t>SUDECAP</t>
  </si>
  <si>
    <t>Peso (%)</t>
  </si>
  <si>
    <t>Valor Unit com BDI</t>
  </si>
  <si>
    <t>Valor Unit</t>
  </si>
  <si>
    <t>Quant.</t>
  </si>
  <si>
    <t>Und</t>
  </si>
  <si>
    <t>Descrição</t>
  </si>
  <si>
    <t>Banco</t>
  </si>
  <si>
    <t>Código</t>
  </si>
  <si>
    <t>Item</t>
  </si>
  <si>
    <t>Orçamento Sintético</t>
  </si>
  <si>
    <t>Contratação de empresa especializada em engenharia para Reforma dos Prédios Sede e das Inspetorias de Sousa e Cajazeiras do CREA-PB.</t>
  </si>
  <si>
    <t>Encargos Sociais</t>
  </si>
  <si>
    <t>Bancos</t>
  </si>
  <si>
    <t>62.24.16</t>
  </si>
  <si>
    <t>CPU1</t>
  </si>
  <si>
    <t>3.1.1</t>
  </si>
  <si>
    <t>3.1.2</t>
  </si>
  <si>
    <t>3.1.3</t>
  </si>
  <si>
    <t>3.1.4</t>
  </si>
  <si>
    <t>3.1.6</t>
  </si>
  <si>
    <t>3.1.7</t>
  </si>
  <si>
    <t>3.1.8</t>
  </si>
  <si>
    <t>3.1.9</t>
  </si>
  <si>
    <t>3.1.10</t>
  </si>
  <si>
    <t>3.1.11</t>
  </si>
  <si>
    <t>3.1.12</t>
  </si>
  <si>
    <t>3.1.13</t>
  </si>
  <si>
    <t>3.1.14</t>
  </si>
  <si>
    <t>3.1.15</t>
  </si>
  <si>
    <t>3.1.16</t>
  </si>
  <si>
    <t>3.1.17</t>
  </si>
  <si>
    <t>3.1.18</t>
  </si>
  <si>
    <t>3.1.19</t>
  </si>
  <si>
    <t>3.1.21</t>
  </si>
  <si>
    <t>C1050</t>
  </si>
  <si>
    <t>3.1.22</t>
  </si>
  <si>
    <t>CPU7621</t>
  </si>
  <si>
    <t>3.1.23</t>
  </si>
  <si>
    <t>CPU7622</t>
  </si>
  <si>
    <t>3.1.24</t>
  </si>
  <si>
    <t>3.1.25</t>
  </si>
  <si>
    <t>3.1.26</t>
  </si>
  <si>
    <t>CPU2</t>
  </si>
  <si>
    <t>3.3.3</t>
  </si>
  <si>
    <t>CPU3</t>
  </si>
  <si>
    <t>3.10.14</t>
  </si>
  <si>
    <t>ED-50223</t>
  </si>
  <si>
    <t>ED-50225</t>
  </si>
  <si>
    <t>CPU4</t>
  </si>
  <si>
    <t>CPU5</t>
  </si>
  <si>
    <t>3.14.2.1</t>
  </si>
  <si>
    <t>CPU7623</t>
  </si>
  <si>
    <t>3.14.2.2</t>
  </si>
  <si>
    <t>CPU6</t>
  </si>
  <si>
    <t>3.14.2.3</t>
  </si>
  <si>
    <t>CPU7</t>
  </si>
  <si>
    <t>3.14.2.4</t>
  </si>
  <si>
    <t>CPU8</t>
  </si>
  <si>
    <t>3.14.2.5</t>
  </si>
  <si>
    <t>62.00.49</t>
  </si>
  <si>
    <t>3.14.2.6</t>
  </si>
  <si>
    <t>CPU9</t>
  </si>
  <si>
    <t>3.14.2.7</t>
  </si>
  <si>
    <t>3.14.2.8</t>
  </si>
  <si>
    <t>CPU10</t>
  </si>
  <si>
    <t>3.14.2.9</t>
  </si>
  <si>
    <t>3.14.2.10</t>
  </si>
  <si>
    <t>3.14.2.11</t>
  </si>
  <si>
    <t>CPU12</t>
  </si>
  <si>
    <t>3.17.3</t>
  </si>
  <si>
    <t>COTAÇÃO-0013</t>
  </si>
  <si>
    <t>4.1.1</t>
  </si>
  <si>
    <t>10.02.16U</t>
  </si>
  <si>
    <t>C4639</t>
  </si>
  <si>
    <t>CPU7624</t>
  </si>
  <si>
    <t>3.4.6</t>
  </si>
  <si>
    <t>4.10.2</t>
  </si>
  <si>
    <t>4.10.2.1</t>
  </si>
  <si>
    <t>4.10.2.2</t>
  </si>
  <si>
    <t>4.10.2.3</t>
  </si>
  <si>
    <t>4.10.2.4</t>
  </si>
  <si>
    <t>4.10.2.5</t>
  </si>
  <si>
    <t>4.10.2.6</t>
  </si>
  <si>
    <t>4.10.2.7</t>
  </si>
  <si>
    <t>4.10.2.8</t>
  </si>
  <si>
    <t>4.10.2.9</t>
  </si>
  <si>
    <t>4.10.2.10</t>
  </si>
  <si>
    <t>4.10.2.12</t>
  </si>
  <si>
    <t>4.10.3</t>
  </si>
  <si>
    <t>4.10.3.1</t>
  </si>
  <si>
    <t>4.10.3.2</t>
  </si>
  <si>
    <t>4.10.2.11</t>
  </si>
  <si>
    <t xml:space="preserve"> 1.1.1 </t>
  </si>
  <si>
    <t xml:space="preserve"> 1.1.2 </t>
  </si>
  <si>
    <t xml:space="preserve"> 1.1.3 </t>
  </si>
  <si>
    <t xml:space="preserve"> 1.1.4 </t>
  </si>
  <si>
    <t xml:space="preserve"> 2.1.1 </t>
  </si>
  <si>
    <t xml:space="preserve"> 2.1.2 </t>
  </si>
  <si>
    <t xml:space="preserve"> 2.1.3 </t>
  </si>
  <si>
    <t xml:space="preserve"> 3.1.1 </t>
  </si>
  <si>
    <t xml:space="preserve"> 3.1.2 </t>
  </si>
  <si>
    <t xml:space="preserve"> 3.1.3 </t>
  </si>
  <si>
    <t xml:space="preserve"> 3.1.4 </t>
  </si>
  <si>
    <t xml:space="preserve"> 3.1.5 </t>
  </si>
  <si>
    <t xml:space="preserve"> 3.1.6 </t>
  </si>
  <si>
    <t xml:space="preserve"> 3.1.7 </t>
  </si>
  <si>
    <t xml:space="preserve"> 3.1.8 </t>
  </si>
  <si>
    <t xml:space="preserve"> 3.1.9 </t>
  </si>
  <si>
    <t xml:space="preserve"> 3.1.10 </t>
  </si>
  <si>
    <t xml:space="preserve"> 3.1.11 </t>
  </si>
  <si>
    <t xml:space="preserve"> 3.1.12 </t>
  </si>
  <si>
    <t xml:space="preserve"> 3.1.13 </t>
  </si>
  <si>
    <t xml:space="preserve"> 3.1.14 </t>
  </si>
  <si>
    <t xml:space="preserve"> 3.1.15 </t>
  </si>
  <si>
    <t xml:space="preserve"> 3.1.16 </t>
  </si>
  <si>
    <t xml:space="preserve"> 3.1.17 </t>
  </si>
  <si>
    <t xml:space="preserve"> 3.1.18 </t>
  </si>
  <si>
    <t xml:space="preserve"> 3.1.19 </t>
  </si>
  <si>
    <t xml:space="preserve"> 3.1.21 </t>
  </si>
  <si>
    <t xml:space="preserve"> 3.1.22 </t>
  </si>
  <si>
    <t xml:space="preserve"> 3.1.23 </t>
  </si>
  <si>
    <t xml:space="preserve"> 3.1.24 </t>
  </si>
  <si>
    <t xml:space="preserve"> 3.1.25 </t>
  </si>
  <si>
    <t xml:space="preserve"> 3.1.26 </t>
  </si>
  <si>
    <t xml:space="preserve"> 3.2.1 </t>
  </si>
  <si>
    <t xml:space="preserve"> 3.2.2 </t>
  </si>
  <si>
    <t xml:space="preserve"> 3.2.3 </t>
  </si>
  <si>
    <t xml:space="preserve"> 3.2.4 </t>
  </si>
  <si>
    <t xml:space="preserve"> 3.2.5 </t>
  </si>
  <si>
    <t xml:space="preserve"> 3.2.6 </t>
  </si>
  <si>
    <t xml:space="preserve"> 3.3.1 </t>
  </si>
  <si>
    <t xml:space="preserve"> 3.3.2 </t>
  </si>
  <si>
    <t xml:space="preserve"> 3.3.3 </t>
  </si>
  <si>
    <t xml:space="preserve"> 3.3.4 </t>
  </si>
  <si>
    <t xml:space="preserve"> 3.4.1 </t>
  </si>
  <si>
    <t xml:space="preserve"> 3.4.2 </t>
  </si>
  <si>
    <t xml:space="preserve"> 3.4.3 </t>
  </si>
  <si>
    <t xml:space="preserve"> 3.4.4 </t>
  </si>
  <si>
    <t xml:space="preserve"> 3.4.5 </t>
  </si>
  <si>
    <t xml:space="preserve"> 3.4.6 </t>
  </si>
  <si>
    <t xml:space="preserve"> 3.5.1 </t>
  </si>
  <si>
    <t xml:space="preserve"> 3.5.2 </t>
  </si>
  <si>
    <t xml:space="preserve"> 3.5.3 </t>
  </si>
  <si>
    <t xml:space="preserve"> 3.5.4 </t>
  </si>
  <si>
    <t xml:space="preserve"> 3.5.5 </t>
  </si>
  <si>
    <t xml:space="preserve"> 3.6.1 </t>
  </si>
  <si>
    <t xml:space="preserve"> 3.6.2 </t>
  </si>
  <si>
    <t xml:space="preserve"> 3.6.3 </t>
  </si>
  <si>
    <t xml:space="preserve"> 3.6.4.1.1 </t>
  </si>
  <si>
    <t xml:space="preserve"> 3.6.4.1.2 </t>
  </si>
  <si>
    <t xml:space="preserve"> 3.6.4.1.3 </t>
  </si>
  <si>
    <t xml:space="preserve"> 3.6.4.1.4 </t>
  </si>
  <si>
    <t xml:space="preserve"> 3.6.4.1.5 </t>
  </si>
  <si>
    <t xml:space="preserve"> 3.6.4.1.6 </t>
  </si>
  <si>
    <t xml:space="preserve"> 3.6.4.2.1 </t>
  </si>
  <si>
    <t xml:space="preserve"> 3.6.4.2.2 </t>
  </si>
  <si>
    <t xml:space="preserve"> 3.6.4.2.3 </t>
  </si>
  <si>
    <t xml:space="preserve"> 3.6.4.3.1 </t>
  </si>
  <si>
    <t xml:space="preserve"> 3.7.1 </t>
  </si>
  <si>
    <t xml:space="preserve"> 3.7.2 </t>
  </si>
  <si>
    <t xml:space="preserve"> 3.7.3 </t>
  </si>
  <si>
    <t xml:space="preserve"> 3.7.4 </t>
  </si>
  <si>
    <t xml:space="preserve"> 3.7.5 </t>
  </si>
  <si>
    <t xml:space="preserve"> 3.8.1 </t>
  </si>
  <si>
    <t xml:space="preserve"> 3.9.1 </t>
  </si>
  <si>
    <t xml:space="preserve"> 3.9.2 </t>
  </si>
  <si>
    <t xml:space="preserve"> 3.9.3 </t>
  </si>
  <si>
    <t xml:space="preserve"> 3.9.4 </t>
  </si>
  <si>
    <t xml:space="preserve"> 3.9.5 </t>
  </si>
  <si>
    <t xml:space="preserve"> 3.10.1 </t>
  </si>
  <si>
    <t xml:space="preserve"> 3.10.2 </t>
  </si>
  <si>
    <t xml:space="preserve"> 3.10.3 </t>
  </si>
  <si>
    <t xml:space="preserve"> 3.10.4 </t>
  </si>
  <si>
    <t xml:space="preserve"> 3.10.5 </t>
  </si>
  <si>
    <t xml:space="preserve"> 3.10.6 </t>
  </si>
  <si>
    <t xml:space="preserve"> 3.10.7 </t>
  </si>
  <si>
    <t xml:space="preserve"> 3.10.8 </t>
  </si>
  <si>
    <t xml:space="preserve"> 3.10.9 </t>
  </si>
  <si>
    <t xml:space="preserve"> 3.10.10 </t>
  </si>
  <si>
    <t xml:space="preserve"> 3.10.11 </t>
  </si>
  <si>
    <t xml:space="preserve"> 3.10.12 </t>
  </si>
  <si>
    <t xml:space="preserve"> 3.10.13 </t>
  </si>
  <si>
    <t xml:space="preserve"> 3.10.14 </t>
  </si>
  <si>
    <t xml:space="preserve"> 3.11.1 </t>
  </si>
  <si>
    <t xml:space="preserve"> 3.11.2 </t>
  </si>
  <si>
    <t xml:space="preserve"> 3.11.3 </t>
  </si>
  <si>
    <t xml:space="preserve"> 3.11.4 </t>
  </si>
  <si>
    <t xml:space="preserve"> 3.11.5 </t>
  </si>
  <si>
    <t xml:space="preserve"> 3.12.1.1 </t>
  </si>
  <si>
    <t xml:space="preserve"> 3.12.1.2 </t>
  </si>
  <si>
    <t xml:space="preserve"> 3.13.1 </t>
  </si>
  <si>
    <t xml:space="preserve"> 3.13.2 </t>
  </si>
  <si>
    <t xml:space="preserve"> 3.13.3 </t>
  </si>
  <si>
    <t xml:space="preserve"> 3.13.4 </t>
  </si>
  <si>
    <t xml:space="preserve"> 3.13.5 </t>
  </si>
  <si>
    <t xml:space="preserve"> 3.13.6 </t>
  </si>
  <si>
    <t xml:space="preserve"> 3.13.7 </t>
  </si>
  <si>
    <t xml:space="preserve"> 3.13.8 </t>
  </si>
  <si>
    <t xml:space="preserve"> 3.13.9 </t>
  </si>
  <si>
    <t xml:space="preserve"> 3.13.10 </t>
  </si>
  <si>
    <t xml:space="preserve"> 3.13.11 </t>
  </si>
  <si>
    <t xml:space="preserve"> 3.13.12 </t>
  </si>
  <si>
    <t xml:space="preserve"> 3.13.13 </t>
  </si>
  <si>
    <t xml:space="preserve"> 3.13.14 </t>
  </si>
  <si>
    <t xml:space="preserve"> 3.14.1.1 </t>
  </si>
  <si>
    <t xml:space="preserve"> 3.14.1.2 </t>
  </si>
  <si>
    <t xml:space="preserve"> 3.14.1.3 </t>
  </si>
  <si>
    <t xml:space="preserve"> 3.14.1.4 </t>
  </si>
  <si>
    <t xml:space="preserve"> 3.14.2.1 </t>
  </si>
  <si>
    <t xml:space="preserve"> 3.14.2.2 </t>
  </si>
  <si>
    <t xml:space="preserve"> 3.14.2.3 </t>
  </si>
  <si>
    <t xml:space="preserve"> 3.14.2.4 </t>
  </si>
  <si>
    <t xml:space="preserve"> 3.14.2.5 </t>
  </si>
  <si>
    <t xml:space="preserve"> 3.14.2.6 </t>
  </si>
  <si>
    <t xml:space="preserve"> 3.14.2.7 </t>
  </si>
  <si>
    <t xml:space="preserve"> 3.14.2.8 </t>
  </si>
  <si>
    <t xml:space="preserve"> 3.14.2.9 </t>
  </si>
  <si>
    <t xml:space="preserve"> 3.14.2.10 </t>
  </si>
  <si>
    <t xml:space="preserve"> 3.14.2.11 </t>
  </si>
  <si>
    <t xml:space="preserve"> 3.14.3.1 </t>
  </si>
  <si>
    <t xml:space="preserve"> 3.14.3.2 </t>
  </si>
  <si>
    <t xml:space="preserve"> 3.15.1 </t>
  </si>
  <si>
    <t xml:space="preserve"> 3.15.2 </t>
  </si>
  <si>
    <t xml:space="preserve"> 3.15.3 </t>
  </si>
  <si>
    <t xml:space="preserve"> 3.15.4 </t>
  </si>
  <si>
    <t xml:space="preserve"> 3.16.1 </t>
  </si>
  <si>
    <t xml:space="preserve"> 3.16.2 </t>
  </si>
  <si>
    <t xml:space="preserve"> 3.17.1 </t>
  </si>
  <si>
    <t xml:space="preserve"> 3.17.2 </t>
  </si>
  <si>
    <t xml:space="preserve"> 3.17.3 </t>
  </si>
  <si>
    <t xml:space="preserve"> 3.17.4 </t>
  </si>
  <si>
    <t xml:space="preserve"> 3.18.1 </t>
  </si>
  <si>
    <t xml:space="preserve"> 3.18.2 </t>
  </si>
  <si>
    <t xml:space="preserve"> 3.18.3 </t>
  </si>
  <si>
    <t xml:space="preserve"> 4.1.1 </t>
  </si>
  <si>
    <t xml:space="preserve"> 4.1.2 </t>
  </si>
  <si>
    <t xml:space="preserve"> 4.1.3 </t>
  </si>
  <si>
    <t xml:space="preserve"> 4.1.4 </t>
  </si>
  <si>
    <t xml:space="preserve"> 4.1.5 </t>
  </si>
  <si>
    <t xml:space="preserve"> 4.1.6 </t>
  </si>
  <si>
    <t xml:space="preserve"> 4.1.7 </t>
  </si>
  <si>
    <t xml:space="preserve"> 4.1.8 </t>
  </si>
  <si>
    <t xml:space="preserve"> 4.1.9 </t>
  </si>
  <si>
    <t xml:space="preserve"> 4.1.10 </t>
  </si>
  <si>
    <t xml:space="preserve"> 4.1.11 </t>
  </si>
  <si>
    <t xml:space="preserve"> 4.1.12 </t>
  </si>
  <si>
    <t xml:space="preserve"> 4.1.13 </t>
  </si>
  <si>
    <t xml:space="preserve"> 4.1.14 </t>
  </si>
  <si>
    <t xml:space="preserve"> 4.1.15 </t>
  </si>
  <si>
    <t xml:space="preserve"> 4.1.16 </t>
  </si>
  <si>
    <t xml:space="preserve"> 4.1.17 </t>
  </si>
  <si>
    <t xml:space="preserve"> 4.2.1 </t>
  </si>
  <si>
    <t xml:space="preserve"> 4.2.2 </t>
  </si>
  <si>
    <t xml:space="preserve"> 4.2.3 </t>
  </si>
  <si>
    <t xml:space="preserve"> 4.2.4 </t>
  </si>
  <si>
    <t xml:space="preserve"> 4.2.5 </t>
  </si>
  <si>
    <t xml:space="preserve"> 4.2.6 </t>
  </si>
  <si>
    <t xml:space="preserve"> 4.2.7 </t>
  </si>
  <si>
    <t xml:space="preserve"> 4.3.1 </t>
  </si>
  <si>
    <t xml:space="preserve"> 4.3.2 </t>
  </si>
  <si>
    <t xml:space="preserve"> 4.3.4 </t>
  </si>
  <si>
    <t xml:space="preserve"> 4.3.5 </t>
  </si>
  <si>
    <t xml:space="preserve"> 4.4.1 </t>
  </si>
  <si>
    <t xml:space="preserve"> 4.4.2 </t>
  </si>
  <si>
    <t xml:space="preserve"> 4.4.3 </t>
  </si>
  <si>
    <t xml:space="preserve"> 4.4.4 </t>
  </si>
  <si>
    <t xml:space="preserve"> 4.4.5 </t>
  </si>
  <si>
    <t xml:space="preserve"> 4.5.1 </t>
  </si>
  <si>
    <t xml:space="preserve"> 4.5.2 </t>
  </si>
  <si>
    <t xml:space="preserve"> 4.5.3 </t>
  </si>
  <si>
    <t xml:space="preserve"> 4.5.4 </t>
  </si>
  <si>
    <t xml:space="preserve"> 4.5.5 </t>
  </si>
  <si>
    <t xml:space="preserve"> 4.6.1 </t>
  </si>
  <si>
    <t xml:space="preserve"> 4.6.2 </t>
  </si>
  <si>
    <t xml:space="preserve"> 4.7.1 </t>
  </si>
  <si>
    <t xml:space="preserve"> 4.7.2 </t>
  </si>
  <si>
    <t xml:space="preserve"> 4.7.3 </t>
  </si>
  <si>
    <t xml:space="preserve"> 4.7.4 </t>
  </si>
  <si>
    <t xml:space="preserve"> 4.7.5 </t>
  </si>
  <si>
    <t xml:space="preserve"> 4.7.6 </t>
  </si>
  <si>
    <t xml:space="preserve"> 4.7.7 </t>
  </si>
  <si>
    <t xml:space="preserve"> 4.7.8 </t>
  </si>
  <si>
    <t xml:space="preserve"> 4.7.9 </t>
  </si>
  <si>
    <t xml:space="preserve"> 4.7.10 </t>
  </si>
  <si>
    <t xml:space="preserve"> 4.7.11 </t>
  </si>
  <si>
    <t xml:space="preserve"> 4.7.12 </t>
  </si>
  <si>
    <t xml:space="preserve"> 4.7.13 </t>
  </si>
  <si>
    <t xml:space="preserve"> 4.8.1 </t>
  </si>
  <si>
    <t xml:space="preserve"> 4.8.2 </t>
  </si>
  <si>
    <t xml:space="preserve"> 4.8.3 </t>
  </si>
  <si>
    <t xml:space="preserve"> 4.9.1 </t>
  </si>
  <si>
    <t xml:space="preserve"> 4.9.2 </t>
  </si>
  <si>
    <t xml:space="preserve"> 4.9.3 </t>
  </si>
  <si>
    <t xml:space="preserve"> 4.9.4 </t>
  </si>
  <si>
    <t xml:space="preserve"> 4.9.5 </t>
  </si>
  <si>
    <t xml:space="preserve"> 4.9.6 </t>
  </si>
  <si>
    <t xml:space="preserve"> 4.9.7 </t>
  </si>
  <si>
    <t xml:space="preserve"> 4.9.8 </t>
  </si>
  <si>
    <t xml:space="preserve"> 4.9.9 </t>
  </si>
  <si>
    <t xml:space="preserve"> 4.9.10 </t>
  </si>
  <si>
    <t xml:space="preserve"> 4.9.11 </t>
  </si>
  <si>
    <t xml:space="preserve"> 4.9.12 </t>
  </si>
  <si>
    <t xml:space="preserve"> 4.9.13 </t>
  </si>
  <si>
    <t xml:space="preserve"> 4.10.1.1 </t>
  </si>
  <si>
    <t xml:space="preserve"> 4.10.1.2 </t>
  </si>
  <si>
    <t xml:space="preserve"> 4.10.1.3 </t>
  </si>
  <si>
    <t xml:space="preserve"> 4.10.1.4 </t>
  </si>
  <si>
    <t xml:space="preserve"> 4.10.2.1 </t>
  </si>
  <si>
    <t xml:space="preserve"> 4.10.2.2 </t>
  </si>
  <si>
    <t xml:space="preserve"> 4.10.2.3 </t>
  </si>
  <si>
    <t xml:space="preserve"> 4.10.2.4 </t>
  </si>
  <si>
    <t xml:space="preserve"> 4.10.2.5 </t>
  </si>
  <si>
    <t xml:space="preserve"> 4.10.2.6 </t>
  </si>
  <si>
    <t xml:space="preserve"> 4.10.2.7 </t>
  </si>
  <si>
    <t xml:space="preserve"> 4.10.2.8 </t>
  </si>
  <si>
    <t xml:space="preserve"> 4.10.2.9 </t>
  </si>
  <si>
    <t xml:space="preserve"> 4.10.2.10 </t>
  </si>
  <si>
    <t xml:space="preserve"> 4.10.2.11 </t>
  </si>
  <si>
    <t xml:space="preserve"> 4.10.2.12 </t>
  </si>
  <si>
    <t xml:space="preserve"> 4.10.3.1 </t>
  </si>
  <si>
    <t xml:space="preserve"> 4.10.3.2 </t>
  </si>
  <si>
    <t>OBRA: Contratação de empresa especializada em engenharia para Reforma dos Prédios Sede e das Inspetorias de Sousa e Cajazeiras do CREA-PB.</t>
  </si>
  <si>
    <t>LOCAL: Av. Dom Pedro I, nº 809 - Tambiá, João Pessoa - PB, CEP: 58.020-538</t>
  </si>
  <si>
    <t>PROPONENTE: Conselho Regional de Engenharia e Agronomia da Paraíba CREA-PB.</t>
  </si>
  <si>
    <t>COMPOSIÇÃO DOS ENCARGOS SOCIAIS - NÃO DESONERADO</t>
  </si>
  <si>
    <t>Planilha Orçamentária Analítica</t>
  </si>
  <si>
    <t>Tipo</t>
  </si>
  <si>
    <t>Composição</t>
  </si>
  <si>
    <t>SEDI - SERVIÇOS DIVERSOS</t>
  </si>
  <si>
    <t>Composição Auxiliar</t>
  </si>
  <si>
    <t>CURSO DE CAPACITAÇÃO PARA ENGENHEIRO CIVIL DE OBRA PLENO (ENCARGOS COMPLEMENTARES) - HORISTA</t>
  </si>
  <si>
    <t>Insumo</t>
  </si>
  <si>
    <t>ENGENHEIRO CIVIL DE OBRA PLENO (HORISTA)</t>
  </si>
  <si>
    <t>Mão de Obra</t>
  </si>
  <si>
    <t>EXAMES - HORISTA (COLETADO CAIXA - ENCARGOS COMPLEMENTARES)</t>
  </si>
  <si>
    <t>Material</t>
  </si>
  <si>
    <t>SEGURO - HORISTA (COLETADO CAIXA - ENCARGOS COMPLEMENTARES)</t>
  </si>
  <si>
    <t>FERRAMENTAS - FAMILIA ENGENHEIRO CIVIL - HORISTA (ENCARGOS COMPLEMENTARES - COLETADO CAIXA)</t>
  </si>
  <si>
    <t>EPI - FAMILIA ENGENHEIRO CIVIL - HORISTA (ENCARGOS COMPLEMENTARES - COLETADO CAIXA)</t>
  </si>
  <si>
    <t>CURSO DE CAPACITAÇÃO PARA TÉCNICO EM SEGURANÇA DO TRABALHO (ENCARGOS COMPLEMENTARES) - MENSALISTA</t>
  </si>
  <si>
    <t>EXAMES - MENSALISTA (COLETADO CAIXA - ENCARGOS COMPLEMENTARES)</t>
  </si>
  <si>
    <t>SEGURO - MENSALISTA (COLETADO CAIXA - ENCARGOS COMPLEMENTARES)</t>
  </si>
  <si>
    <t>TECNICO EM SEGURANCA DO TRABALHO (MENSALISTA)</t>
  </si>
  <si>
    <t>FERRAMENTAS - FAMILIA ALMOXARIFE - MENSALISTA (ENCARGOS COMPLEMENTARES - COLETADO CAIXA)</t>
  </si>
  <si>
    <t>EPI - FAMILIA ALMOXARIFE - MENSALISTA (ENCARGOS COMPLEMENTARES - COLETADO CAIXA)</t>
  </si>
  <si>
    <t>LOCAÇÃO VEÍCULO POPULAR MOTOR 1.0 C/ AR E SEGURO</t>
  </si>
  <si>
    <t>Equipamento</t>
  </si>
  <si>
    <t>MOTORISTA DE VEICULO LEVE</t>
  </si>
  <si>
    <t>ENGENHEIRO CONSULTOR - PROJETO</t>
  </si>
  <si>
    <t>ENGENHEIRO INTERMEDIARIO - PROJETO</t>
  </si>
  <si>
    <t>TECNICO INTERMEDIARIO - PROJETO</t>
  </si>
  <si>
    <t>ENGENHEIRO JUNIOR - PROJETO</t>
  </si>
  <si>
    <t>GASOLINA COMUM</t>
  </si>
  <si>
    <t>L</t>
  </si>
  <si>
    <t>PLOTAGEM SULFITE FORMATO A2 MÍNIMO 90G/M2</t>
  </si>
  <si>
    <t>PLOTAGEM SULFITE FORMATO A1 MÍNIMO 90G/M2</t>
  </si>
  <si>
    <t>DVD 4,7 GB</t>
  </si>
  <si>
    <t>XEROX  PRETO/BRANCO - FORMATO A4</t>
  </si>
  <si>
    <t>ENCADERNACAO A4 ACETATO, PVC/CROMICOTE, C/ESPIRAL</t>
  </si>
  <si>
    <t>DIGITALIZAÇÃO DE FORMATOS A1 (PDF OU EQUIVALENTE)</t>
  </si>
  <si>
    <t>Serviços</t>
  </si>
  <si>
    <t>DIGITALIZAÇÃO DE FORMATOS A2 (PDF OU EQUIVALENTE)</t>
  </si>
  <si>
    <t>DIGITALIZAÇÃO DE FORMATOS A4 (PDF OU EQUIVALENTE)</t>
  </si>
  <si>
    <t>TAXA DE ART - CREA</t>
  </si>
  <si>
    <t>Taxas</t>
  </si>
  <si>
    <t>PAVI - PAVIMENTAÇÃO</t>
  </si>
  <si>
    <t>PINTURA IMUNIZANTE PARA MADEIRA, 2 DEMÃOS. AF_01/2021</t>
  </si>
  <si>
    <t>PINT - PINTURAS</t>
  </si>
  <si>
    <t>CARPINTEIRO DE FORMAS COM ENCARGOS COMPLEMENTARES</t>
  </si>
  <si>
    <t>SERVENTE COM ENCARGOS COMPLEMENTARES</t>
  </si>
  <si>
    <t>SARRAFO *2,5 X 10* CM EM PINUS, MISTA OU EQUIVALENTE DA REGIAO - BRUTA</t>
  </si>
  <si>
    <t>PLACA DE OBRA (PARA CONSTRUCAO CIVIL) EM CHAPA GALVANIZADA *N. 22*, ADESIVADA, DE *2,4 X 1,2* M (SEM POSTES PARA FIXACAO)</t>
  </si>
  <si>
    <t>PREGO DE ACO POLIDO COM CABECA 10 X 10 (7/8 X 17)</t>
  </si>
  <si>
    <t>PREGO DE ACO POLIDO COM CABECA 17 X 27 (2 1/2 X 11)</t>
  </si>
  <si>
    <t>CANT - CANTEIRO DE OBRAS</t>
  </si>
  <si>
    <t>AJUDANTE DE CARPINTEIRO COM ENCARGOS COMPLEMENTARES</t>
  </si>
  <si>
    <t>SERRA CIRCULAR DE BANCADA COM MOTOR ELÉTRICO POTÊNCIA DE 5HP, COM COIFA PARA DISCO 10" - CHP DIURNO. AF_08/2015</t>
  </si>
  <si>
    <t>CHOR - CUSTOS HORÁRIOS DE MÁQUINAS E EQUIPAMENTOS</t>
  </si>
  <si>
    <t>CHP</t>
  </si>
  <si>
    <t>SERRA CIRCULAR DE BANCADA COM MOTOR ELÉTRICO POTÊNCIA DE 5HP, COM COIFA PARA DISCO 10" - CHI DIURNO. AF_08/2015</t>
  </si>
  <si>
    <t>CHI</t>
  </si>
  <si>
    <t>CONCRETO MAGRO PARA LASTRO, TRAÇO 1:4,5:4,5 (EM MASSA SECA DE CIMENTO/ AREIA MÉDIA/ BRITA 1) - PREPARO MANUAL. AF_05/2021</t>
  </si>
  <si>
    <t>FUES - FUNDAÇÕES E ESTRUTURAS</t>
  </si>
  <si>
    <t>PONTALETE *7,5 X 7,5* CM EM PINUS, MISTA OU EQUIVALENTE DA REGIAO - BRUTA</t>
  </si>
  <si>
    <t>PREGO DE ACO POLIDO COM CABECA 18 X 27 (2 1/2 X 10)</t>
  </si>
  <si>
    <t>TABUA *2,5 X 15 CM EM PINUS, MISTA OU EQUIVALENTE DA REGIAO - BRUTA</t>
  </si>
  <si>
    <t>TELHA TRAPEZOIDAL EM ACO ZINCADO, SEM PINTURA, ALTURA DE APROXIMADAMENTE 40 MM, ESPESSURA DE 0,50 MM E LARGURA UTIL DE 980 MM</t>
  </si>
  <si>
    <t>TRANSPORTE HORIZONTAL MANUAL, DE TUBO DE AÇO CARBONO LEVE OU MÉDIO, PRETO OU GALVANIZADO, COM DIÂMETRO MAIOR QUE 32 MM E MENOR OU IGUAL A 65 MM (UNIDADE: MXKM). AF_07/2019</t>
  </si>
  <si>
    <t>MXKM</t>
  </si>
  <si>
    <t>MONTADOR DE ESTRUTURA METÁLICA COM ENCARGOS COMPLEMENTARES</t>
  </si>
  <si>
    <t>DEMOLIÇÕES E RETIRADAS</t>
  </si>
  <si>
    <t>PEDREIRO</t>
  </si>
  <si>
    <t>SERVENTE</t>
  </si>
  <si>
    <t>SERP - SERVIÇOS PRELIMINARES</t>
  </si>
  <si>
    <t>AZULEJISTA OU LADRILHISTA COM ENCARGOS COMPLEMENTARES</t>
  </si>
  <si>
    <t>Demolições / Remoções</t>
  </si>
  <si>
    <t>Encargos Complementares - Servente</t>
  </si>
  <si>
    <t>Provisórios</t>
  </si>
  <si>
    <t>h</t>
  </si>
  <si>
    <t>Encargos Complementares - Pedreiro</t>
  </si>
  <si>
    <t>Pedreiro (horista)</t>
  </si>
  <si>
    <t>Servente de obras (horista)</t>
  </si>
  <si>
    <t>MARTELETE OU ROMPEDOR PNEUMÁTICO MANUAL, 28 KG, COM SILENCIADOR - CHP DIURNO. AF_07/2016</t>
  </si>
  <si>
    <t>MARTELETE OU ROMPEDOR PNEUMÁTICO MANUAL, 28 KG, COM SILENCIADOR - CHI DIURNO. AF_07/2016</t>
  </si>
  <si>
    <t>PEDREIRO COM ENCARGOS COMPLEMENTARES</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</si>
  <si>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</si>
  <si>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</si>
  <si>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TELHADISTA COM ENCARGOS COMPLEMENTARES</t>
  </si>
  <si>
    <t>APARELHO PARA CORTE E SOLDA OXI-ACETILENO SOBRE RODAS, INCLUSIVE CILINDROS E MAÇARICOS - CHP DIURNO. AF_05/2023</t>
  </si>
  <si>
    <t>APARELHO PARA CORTE E SOLDA OXI-ACETILENO SOBRE RODAS, INCLUSIVE CILINDROS E MAÇARICOS - CHI DIURNO. AF_05/2023</t>
  </si>
  <si>
    <t>ENCANADOR OU BOMBEIRO HIDRÁULICO COM ENCARGOS COMPLEMENTARES</t>
  </si>
  <si>
    <t>ELETRICISTA COM ENCARGOS COMPLEMENTARES</t>
  </si>
  <si>
    <t>ESQV - ESQUADRIAS/FERRAGENS/VIDROS</t>
  </si>
  <si>
    <t>VIDRACEIRO COM ENCARGOS COMPLEMENTARES</t>
  </si>
  <si>
    <t>DEMOLICOES</t>
  </si>
  <si>
    <t>ELETRICISTA</t>
  </si>
  <si>
    <t>MONTADOR</t>
  </si>
  <si>
    <t>TRAN - TRANSPORTES, CARGAS E DESCARGAS</t>
  </si>
  <si>
    <t>ESCAVADEIRA HIDRÁULICA SOBRE ESTEIRAS, CAÇAMBA 1,20 M3, PESO OPERACIONAL 21 T, POTÊNCIA BRUTA 155 HP - CHP DIURNO. AF_06/2014</t>
  </si>
  <si>
    <t>ESCAVADEIRA HIDRÁULICA SOBRE ESTEIRAS, CAÇAMBA 1,20 M3, PESO OPERACIONAL 21 T, POTÊNCIA BRUTA 155 HP - CHI DIURNO.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</si>
  <si>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</si>
  <si>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</si>
  <si>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PARE - PAREDES/PAINEIS</t>
  </si>
  <si>
    <t>ARGAMASSA TRAÇO 1:2:8 (EM VOLUME DE CIMENTO, CAL E AREIA MÉDIA ÚMIDA) PARA EMBOÇO/MASSA ÚNICA/ASSENTAMENTO DE ALVENARIA DE VEDAÇÃO, PREPARO MECÂNICO COM BETONEIRA 400 L. AF_08/2019</t>
  </si>
  <si>
    <t>TELA DE ACO SOLDADA GALVANIZADA/ZINCADA PARA ALVENARIA, FIO D = *1,20 A 1,70* MM, MALHA 15 X 15 MM, (C X L) *50 X 17,5* CM</t>
  </si>
  <si>
    <t>PINO DE ACO COM FURO, HASTE = 27 MM (ACAO DIRETA)</t>
  </si>
  <si>
    <t>CENTO</t>
  </si>
  <si>
    <t>BLOCO CERAMICO / TIJOLO VAZADO PARA ALVENARIA DE VEDACAO, 9 FUROS NA HORIZONTAL, 19 X 19 X 29 CM (L X A X C)</t>
  </si>
  <si>
    <t>BLOCO CERAMICO / TIJOLO VAZADO PARA ALVENARIA DE VEDACAO, 6 FUROS NA HORIZONTAL DE 9 X 14 X 19 CM (L X A X C)</t>
  </si>
  <si>
    <t>TELA DE ACO SOLDADA GALVANIZADA/ZINCADA PARA ALVENARIA, FIO D = *1,20 A 1,70* MM, MALHA 15 X 15 MM, (C X L) *50 X 7,5* CM</t>
  </si>
  <si>
    <t>Conversão InfoWOrca</t>
  </si>
  <si>
    <t>Argamassa cimento e areia traço t-1 (1:3) - 1 saco cimento 50kg / 3 padiolas areia dim. 0.35 x 0.45 x 0.23 m - Confecção mecânica e transporte</t>
  </si>
  <si>
    <t>Argamassas</t>
  </si>
  <si>
    <t>REVE - REVESTIMENTO E TRATAMENTO DE SUPERFÍCIES</t>
  </si>
  <si>
    <t>ARGAMASSA TRAÇO 1:2:8 (EM VOLUME DE CIMENTO, CAL E AREIA MÉDIA ÚMIDA) PARA EMBOÇO/MASSA ÚNICA/ASSENTAMENTO DE ALVENARIA DE VEDAÇÃO, PREPARO MANUAL. AF_08/2019</t>
  </si>
  <si>
    <t>TELA DE ACO SOLDADA GALVANIZADA/ZINCADA PARA ALVENARIA, FIO D = *1,24 MM, MALHA 25 X 25 MM</t>
  </si>
  <si>
    <t>PINO DE ACO COM ARRUELA CONICA, DIAMETRO ARRUELA = *23* MM E COMP HASTE = *27* MM (ACAO INDIRETA)</t>
  </si>
  <si>
    <t>PLACA / CHAPA DE GESSO ACARTONADO, STANDARD (ST), COR BRANCA, E = 12,5 MM, 1200 X 2400 MM (L X C)</t>
  </si>
  <si>
    <t>PERFIL GUIA, FORMATO U, EM ACO ZINCADO, PARA ESTRUTURA PAREDE DRYWALL, E = 0,5 MM, 70 X 3000 MM (L X C)</t>
  </si>
  <si>
    <t>PERFIL MONTANTE, FORMATO C, EM ACO ZINCADO, PARA ESTRUTURA PAREDE DRYWALL, E = 0,5 MM, 70 X 3000 MM (L X C)</t>
  </si>
  <si>
    <t>FITA DE PAPEL MICROPERFURADO, 50 X 150 MM, PARA TRATAMENTO DE JUNTAS DE CHAPA DE GESSO PARA DRYWALL</t>
  </si>
  <si>
    <t>FITA DE PAPEL REFORCADA COM LAMINA DE METAL PARA REFORCO DE CANTOS DE CHAPA DE GESSO PARA DRYWALL</t>
  </si>
  <si>
    <t>MASSA DE REJUNTE EM PO PARA DRYWALL, A BASE DE GESSO, SECAGEM RAPIDA, PARA TRATAMENTO DE JUNTAS DE CHAPA DE GESSO (NECESSITA ADICAO DE AGUA)</t>
  </si>
  <si>
    <t>PARAFUSO DRY WALL, EM ACO FOSFATIZADO, CABECA TROMBETA E PONTA AGULHA (TA), COMPRIMENTO 25 MM</t>
  </si>
  <si>
    <t>PARAFUSO DRY WALL, EM ACO FOSFATIZADO, CABECA TROMBETA E PONTA AGULHA (TA), COMPRIMENTO 45 MM</t>
  </si>
  <si>
    <t>PARAFUSO DRY WALL, EM ACO ZINCADO, CABECA LENTILHA E PONTA BROCA (LB), LARGURA 4,2 MM, COMPRIMENTO 13 MM</t>
  </si>
  <si>
    <t>Pisos Sintéticos / Vinílicos</t>
  </si>
  <si>
    <t>Piso vinílico, dim. 18,4 x 95 cm, e = 3mm, ref. Ambienta rústico da Tarkett ou similar - fornecimento e instalação</t>
  </si>
  <si>
    <t>PISO - PISOS</t>
  </si>
  <si>
    <t>REJUNTE CIMENTICIO, QUALQUER COR</t>
  </si>
  <si>
    <t>ARGAMASSA COLANTE TIPO AC III</t>
  </si>
  <si>
    <t>PISO EM PORCELANATO, RETIFICADO, LISO, MONOCOLOR, ACETINADO OU POLIDO, FORMATO MAIOR QUE 2500 ATE 6400 CM2</t>
  </si>
  <si>
    <t>Azulejos e Cerâmicas</t>
  </si>
  <si>
    <t>Argamassa industrializada AC-II, Votomassa ou similar</t>
  </si>
  <si>
    <t>Rejunte epoxi, qualquer cor</t>
  </si>
  <si>
    <t>Cerâmica 10 x 10 cm, Elizabeth, linha lux café ou similar</t>
  </si>
  <si>
    <t>Soleiras e Rodapés</t>
  </si>
  <si>
    <t>Adesivo acrilico de base aquosa / cola de contato</t>
  </si>
  <si>
    <t>Rodape plano para piso vinilico, h = 5 cm</t>
  </si>
  <si>
    <t>PINTOR COM ENCARGOS COMPLEMENTARES</t>
  </si>
  <si>
    <t>SELADOR ACRILICO OPACO PREMIUM INTERIOR/EXTERIOR</t>
  </si>
  <si>
    <t>LIXA EM FOLHA PARA PAREDE OU MADEIRA, NUMERO 120, COR VERMELHA</t>
  </si>
  <si>
    <t>MASSA CORRIDA PARA SUPERFICIES DE AMBIENTES INTERNOS</t>
  </si>
  <si>
    <t>TINTA LATEX ACRILICA PREMIUM, COR BRANCO FOSCO</t>
  </si>
  <si>
    <t>MASSA ACRILICA PARA SUPERFICIES INTERNAS E EXTERNAS</t>
  </si>
  <si>
    <t>DILUENTE AGUARRAS</t>
  </si>
  <si>
    <t>TINTA ESMALTE SINTETICO PREMIUM ACETINADO</t>
  </si>
  <si>
    <t>CONJ. DE FERRAGENS PARA PORTA DE VIDRO TEMPERADO, EM ZAMAC CROMADO, CONTEMPLANDO DOBRADICA INF., DOBRADICA SUP., PIVO PARA DOBRADICA INF., PIVO PARA DOBRADICA SUP., FECHADURA CENTRAL EM ZAMC. CROMADO, CONTRA FECHADURA DE PRESSAO</t>
  </si>
  <si>
    <t>CJ</t>
  </si>
  <si>
    <t>VIDRO TEMPERADO INCOLOR PARA PORTA DE ABRIR, E = 10 MM (SEM FERRAGENS E SEM COLOCACAO)</t>
  </si>
  <si>
    <t>MOLA HIDRAULICA DE PISO, PARA PORTAS DE ATE 1100 MM E PESO DE ATE 120 KG, COM CORPO EM ACO INOX</t>
  </si>
  <si>
    <t>PARAFUSO DE ACO ZINCADO COM ROSCA SOBERBA, CABECA CHATA E FENDA SIMPLES, DIAMETRO 4,2 MM, COMPRIMENTO * 32 * MM</t>
  </si>
  <si>
    <t>JANELA MAXIM-AR, EM ALUMINIO PERFIL 25, 60 X 80 CM (A X L), ACABAMENTO BRANCO OU BRILHANTE, BATENTE DE 4 A 5 CM, COM VIDRO 4 MM, SEM GUARNICAO/ALIZAR</t>
  </si>
  <si>
    <t>SILICONE ACETICO USO GERAL INCOLOR 280 G</t>
  </si>
  <si>
    <t>SELANTE ELASTICO MONOCOMPONENTE A BASE DE POLIURETANO (PU) PARA JUNTAS DIVERSAS</t>
  </si>
  <si>
    <t>310ML</t>
  </si>
  <si>
    <t>PORTA DE ABRIR EM ALUMINIO COM LAMBRI HORIZONTAL/LAMINADA, ACABAMENTO ANODIZADO NATURAL, SEM GUARNICAO/ALIZAR/VISTA</t>
  </si>
  <si>
    <t>BUCHA DE NYLON SEM ABA S10, COM PARAFUSO DE 6,10 X 65 MM EM ACO ZINCADO COM ROSCA SOBERBA, CABECA CHATA E FENDA PHILLIPS</t>
  </si>
  <si>
    <t>GUARNICAO / MOLDURA / ARREMATE DE ACABAMENTO PARA ESQUADRIA, EM ALUMINIO PERFIL 25, ACABAMENTO ANODIZADO BRANCO OU BRILHANTE, PARA 1 FACE</t>
  </si>
  <si>
    <t>IMPE - IMPERMEABILIZAÇÕES E PROTEÇÕES DIVERSAS</t>
  </si>
  <si>
    <t>AJUDANTE ESPECIALIZADO COM ENCARGOS COMPLEMENTARES</t>
  </si>
  <si>
    <t>IMPERMEABILIZADOR COM ENCARGOS COMPLEMENTARES</t>
  </si>
  <si>
    <t>PRIMER PARA MANTA ASFALTICA A BASE DE ASFALTO MODIFICADO DILUIDO EM SOLVENTE, APLICACAO A FRIO</t>
  </si>
  <si>
    <t>MANTA ASFALTICA ELASTOMERICA EM POLIESTER 4 MM, TIPO III, CLASSE B, ACABAMENTO PP (NBR 9952)</t>
  </si>
  <si>
    <t>GAS DE COZINHA - GLP</t>
  </si>
  <si>
    <t>PERFIL CANALETA, FORMATO C, EM ACO ZINCADO, PARA ESTRUTURA FORRO DRYWALL, E = 0,5 MM, *46 X 18* (L X H), COMPRIMENTO 3 M</t>
  </si>
  <si>
    <t>PENDURAL OU PRESILHA REGULADORA, EM ACO GALVANIZADO, COM CORPO, MOLA E REBITE, PARA PERFIL TIPO CANALETA DE ESTRUTURA EM FORROS DRYWALL</t>
  </si>
  <si>
    <t>PARAFUSO ZINCADO, AUTOBROCANTE, FLANGEADO, 4,2 MM X 19 MM</t>
  </si>
  <si>
    <t>ARAME GALVANIZADO 6 BWG, D = 5,16 MM (0,157 KG/M), OU 8 BWG, D = 4,19 MM (0,101 KG/M), OU 10 BWG, D = 3,40 MM (0,0713 KG/M)</t>
  </si>
  <si>
    <t>COBE - COBERTURA</t>
  </si>
  <si>
    <t>GUINCHO ELÉTRICO DE COLUNA, CAPACIDADE 400 KG, COM MOTO FREIO, MOTOR TRIFÁSICO DE 1,25 CV - CHP DIURNO. AF_03/2016</t>
  </si>
  <si>
    <t>GUINCHO ELÉTRICO DE COLUNA, CAPACIDADE 400 KG, COM MOTO FREIO, MOTOR TRIFÁSICO DE 1,25 CV - CHI DIURNO. AF_03/2016</t>
  </si>
  <si>
    <t>TELHA DE BARRO / CERAMICA, NAO ESMALTADA, TIPO COLONIAL, CANAL, PLAN, PAULISTA, COMPRIMENTO DE *44 A 50* CM, RENDIMENTO DE COBERTURA DE *26* TELHAS/M2</t>
  </si>
  <si>
    <t>MIL</t>
  </si>
  <si>
    <t>MOVT - MOVIMENTO DE TERRA</t>
  </si>
  <si>
    <t>CONCRETO MAGRO PARA LASTRO, TRAÇO 1:4,5:4,5 (EM MASSA SECA DE CIMENTO/ AREIA MÉDIA/ BRITA 1) - PREPARO MECÂNICO COM BETONEIRA 600 L. AF_05/2021</t>
  </si>
  <si>
    <t>OPERADOR DE BETONEIRA ESTACIONÁRIA/MISTURADOR COM ENCARGOS COMPLEMENTARES</t>
  </si>
  <si>
    <t>BETONEIRA CAPACIDADE NOMINAL DE 400 L, CAPACIDADE DE MISTURA 280 L, MOTOR ELÉTRICO TRIFÁSICO POTÊNCIA DE 2 CV, SEM CARREGADOR - CHP DIURNO. AF_05/2023</t>
  </si>
  <si>
    <t>BETONEIRA CAPACIDADE NOMINAL DE 400 L, CAPACIDADE DE MISTURA 280 L, MOTOR ELÉTRICO TRIFÁSICO POTÊNCIA DE 2 CV, SEM CARREGADOR - CHI DIURNO. AF_05/2023</t>
  </si>
  <si>
    <t>AREIA MEDIA - POSTO JAZIDA/FORNECEDOR (RETIRADO NA JAZIDA, SEM TRANSPORTE)</t>
  </si>
  <si>
    <t>CIMENTO PORTLAND COMPOSTO CP II-32</t>
  </si>
  <si>
    <t>PEDRA BRITADA N. 1 (9,5 A 19 MM) POSTO PEDREIRA/FORNECEDOR, SEM FRETE</t>
  </si>
  <si>
    <t>VIBRADOR DE IMERSÃO, DIÂMETRO DE PONTEIRA 45MM, MOTOR ELÉTRICO TRIFÁSICO POTÊNCIA DE 2 CV - CHP DIURNO. AF_06/2015</t>
  </si>
  <si>
    <t>VIBRADOR DE IMERSÃO, DIÂMETRO DE PONTEIRA 45MM, MOTOR ELÉTRICO TRIFÁSICO POTÊNCIA DE 2 CV - CHI DIURNO. AF_06/2015</t>
  </si>
  <si>
    <t>JATEAMENTO ABRASIVO COM GRANALHA DE AÇO EM PERFIL METÁLICO EM FÁBRICA. AF_01/2020</t>
  </si>
  <si>
    <t>PINTURA COM TINTA ALQUÍDICA DE FUNDO (TIPO ZARCÃO) PULVERIZADA SOBRE PERFIL METÁLICO EXECUTADO EM FÁBRICA (POR DEMÃO). AF_01/2020_PE</t>
  </si>
  <si>
    <t>AJUDANTE DE ESTRUTURA METÁLICA COM ENCARGOS COMPLEMENTARES</t>
  </si>
  <si>
    <t>SOLDADOR COM ENCARGOS COMPLEMENTARES</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</si>
  <si>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</si>
  <si>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</si>
  <si>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CHAPA DE ACO GROSSA, ASTM A36, E = 1/2" (12,70 MM) 99,59 KG/M2</t>
  </si>
  <si>
    <t>ELETRODO REVESTIDO AWS - E7018, DIAMETRO IGUAL A 4,00 MM</t>
  </si>
  <si>
    <t>PERFIL "I" OU "W" EM ACO LAMINADO, QUAISQUER DIMENSOES</t>
  </si>
  <si>
    <t>CANTONEIRA ACO ABAS IGUAIS (QUALQUER BITOLA), ESPESSURA ENTRE 1/8" E 1/4"</t>
  </si>
  <si>
    <t>Cobertura policarbonato alveolar 8mm, fixado em peças de alumínio inclusive instalação</t>
  </si>
  <si>
    <t>TINTA ESMALTE BASE AGUA PREMIUM ACETINADO</t>
  </si>
  <si>
    <t>CALCETEIRO COM ENCARGOS COMPLEMENTARES</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</si>
  <si>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</si>
  <si>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</si>
  <si>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</si>
  <si>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</si>
  <si>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PO DE PEDRA (POSTO PEDREIRA/FORNECEDOR, SEM FRETE)</t>
  </si>
  <si>
    <t>BLOQUETE/PISO INTERTRAVADO DE CONCRETO - MODELO ONDA/16 FACES/RETANGULAR/TIJOLINHO/PAVER/HOLANDES/PARALELEPIPEDO, *20 X 10* CM, E = 6 CM, RESISTENCIA DE 35 MPA, COR NATURAL</t>
  </si>
  <si>
    <t>DESMOLDANTE PROTETOR PARA FORMAS DE MADEIRA, DE BASE OLEOSA EMULSIONADA EM AGUA</t>
  </si>
  <si>
    <t>SARRAFO *2,5 X 7,5* CM EM PINUS, MISTA OU EQUIVALENTE DA REGIAO - BRUTA</t>
  </si>
  <si>
    <t>PREGO DE ACO POLIDO COM CABECA 17 X 21 (2 X 11)</t>
  </si>
  <si>
    <t>TELA DE ACO SOLDADA NERVURADA, CA-60, Q-196, (3,11 KG/M2), DIAMETRO DO FIO = 5,0 MM, LARGURA = 2,45 M, ESPACAMENTO DA MALHA = 10 X 10 CM</t>
  </si>
  <si>
    <t>CONCRETO USINADO BOMBEAVEL, CLASSE DE RESISTENCIA C20, COM BRITA 0 E 1, SLUMP = 100 +/- 20 MM, EXCLUI SERVICO DE BOMBEAMENTO (NBR 8953)</t>
  </si>
  <si>
    <t>ADITIVO ADESIVO LIQUIDO PARA ARGAMASSAS DE REVESTIMENTOS CIMENTICIOS</t>
  </si>
  <si>
    <t>ARGAMASSA USINADA AUTOADENSAVEL E AUTONIVELANTE PARA CONTRAPISO, COM BOMBEAMENTO (DISPONIBILIZACAO DE BOMBA), SEM O LANCAMENTO</t>
  </si>
  <si>
    <t>DROP - DRENAGEM/OBRAS DE CONTENÇÃO / POÇOS DE VISITA E CAIXAS</t>
  </si>
  <si>
    <t>ARGAMASSA TRAÇO 1:3 (EM VOLUME DE CIMENTO E AREIA MÉDIA ÚMIDA), PREPARO MANUAL. AF_08/2019</t>
  </si>
  <si>
    <t>MEIO-FIO OU GUIA DE CONCRETO, PRE-MOLDADO, COMP 1 M, *30 X 12/15* CM (H X L1/L2)</t>
  </si>
  <si>
    <t>INHI - INSTALAÇÕES HIDROS SANITÁRIAS</t>
  </si>
  <si>
    <t>TUBO, PVC, SOLDÁVEL, DE 25MM, INSTALADO EM RAMAL OU SUB-RAMAL DE ÁGUA - FORNECIMENTO E INSTALAÇÃO. AF_06/2022</t>
  </si>
  <si>
    <t>JOELHO 90 GRAUS, PVC, SOLDÁVEL, DN 25MM, INSTALADO EM RAMAL OU SUB-RAMAL DE ÁGUA - FORNECIMENTO E INSTALAÇÃO. AF_06/2022</t>
  </si>
  <si>
    <t>JOELHO 90 GRAUS COM BUCHA DE LATÃO, PVC, SOLDÁVEL, DN 25MM, X 3/4  INSTALADO EM RAMAL OU SUB-RAMAL DE ÁGUA - FORNECIMENTO E INSTALAÇÃO. AF_06/2022</t>
  </si>
  <si>
    <t>TE, PVC, SOLDÁVEL, DN 25MM, INSTALADO EM RAMAL OU SUB-RAMAL DE ÁGUA - FORNECIMENTO E INSTALAÇÃO. AF_06/2022</t>
  </si>
  <si>
    <t>RASGO LINEAR MANUAL EM ALVENARIA, PARA RAMAIS/ DISTRIBUIÇÃO DE INSTALAÇÕES HIDRÁULICAS, DIÂMETROS MENORES OU IGUAIS A 40 MM. AF_09/2023</t>
  </si>
  <si>
    <t>CHUMBAMENTO LINEAR EM ALVENARIA PARA RAMAIS/DISTRIBUIÇÃO DE INSTALAÇÕES HIDRÁULICAS COM DIÂMETROS MENORES OU IGUAIS A 40 MM. AF_09/2023</t>
  </si>
  <si>
    <t>AUXILIAR DE ENCANADOR OU BOMBEIRO HIDRÁULICO COM ENCARGOS COMPLEMENTARES</t>
  </si>
  <si>
    <t>FITA VEDA ROSCA, EM PTFE, ROLO DE 18 MM X 50 M (L X C)</t>
  </si>
  <si>
    <t>REGISTRO GAVETA COM ACABAMENTO E CANOPLA CROMADOS, SIMPLES, BITOLA 1/2" (REF 1509)</t>
  </si>
  <si>
    <t>CHUVEIRO COMUM EM PLASTICO BRANCO, COM CANO, 3 TEMPERATURAS, 5500 W (110/220 V)</t>
  </si>
  <si>
    <t>FITA VEDA ROSCA, EM PTFE, ROLO DE 18 MM X 10 M (L X C)</t>
  </si>
  <si>
    <t>ADESIVO PLASTICO PARA PVC, FRASCO COM *850* GR</t>
  </si>
  <si>
    <t>RALO SIFONADO REDONDO CONICO, PVC, 100 X 40 MM, COM GRELHA REDONDA BRANCA</t>
  </si>
  <si>
    <t>SOLUCAO PREPARADORA / LIMPADORA PARA PVC, FRASCO COM 1000 CM3</t>
  </si>
  <si>
    <t>LIXA D'AGUA EM FOLHA, COR PRETA, GRAO 100</t>
  </si>
  <si>
    <t>FURO EM CAIXA D'ÁGUA COM ESPESSURA DE 2 ATÉ 5 MM E DIÂMETRO DE 25 MM. AF_06/2021</t>
  </si>
  <si>
    <t>FURO EM CAIXA D'ÁGUA COM ESPESSURA DE 2 ATÉ 5 MM E DIÂMETRO DE 40 MM. AF_06/2021</t>
  </si>
  <si>
    <t>CAIXA D´ÁGUA EM POLIETILENO, 1000 LITROS - FORNECIMENTO E INSTALAÇÃO. AF_06/2021</t>
  </si>
  <si>
    <t>REGISTRO DE ESFERA, PVC, SOLDÁVEL, COM VOLANTE, DN  25 MM - FORNECIMENTO E INSTALAÇÃO. AF_08/2021</t>
  </si>
  <si>
    <t>REGISTRO DE ESFERA, PVC, SOLDÁVEL, COM VOLANTE, DN  40 MM - FORNECIMENTO E INSTALAÇÃO. AF_08/2021</t>
  </si>
  <si>
    <t>TUBO, PVC, SOLDÁVEL, DE  25MM, INSTALADO EM RESERVAÇÃO PREDIAL DE ÁGUA - FORNECIMENTO E INSTALAÇÃO. AF_04/2024</t>
  </si>
  <si>
    <t>TUBO, PVC, SOLDÁVEL, DE 40MM, INSTALADO EM RESERVAÇÃO PREDIAL DE ÁGUA - FORNECIMENTO E INSTALAÇÃO. AF_04/2024</t>
  </si>
  <si>
    <t>JOELHO 90 GRAUS COM BUCHA DE LATÃO, PVC, SOLDÁVEL, DN  25 MM X 3/4", INSTALADO EM RESERVAÇÃO PREDIAL DE ÁGUA - FORNECIMENTO E INSTALAÇÃO. AF_04/2024</t>
  </si>
  <si>
    <t>JOELHO 90 GRAUS, PVC, SOLDÁVEL, DN 40 MM INSTALADO EM RESERVAÇÃO PREDIAL DE ÁGUA - FORNECIMENTO E INSTALAÇÃO. AF_04/2024</t>
  </si>
  <si>
    <t>TÊ, PVC, SOLDÁVEL, DN  25 MM INSTALADO EM RESERVAÇÃO PREDIAL DE ÁGUA - FORNECIMENTO E INSTALAÇÃO. AF_04/2024</t>
  </si>
  <si>
    <t>TÊ, PVC, SOLDÁVEL, DN 40 MM INSTALADO EM RESERVAÇÃO PREDIAL DE ÁGUA - FORNECIMENTO E INSTALAÇÃO. AF_04/2024</t>
  </si>
  <si>
    <t>ADAPTADOR COM FLANGE E ANEL DE VEDAÇÃO, PVC, SOLDÁVEL, DN  25 MM X 3/4", INSTALADO EM RESERVAÇÃO PREDIAL DE ÁGUA - FORNECIMENTO E INSTALAÇÃO. AF_04/2024</t>
  </si>
  <si>
    <t>ADAPTADOR COM FLANGE E ANEL DE VEDAÇÃO, PVC, SOLDÁVEL, DN 40 MM X 1 1/4", INSTALADO EM RESERVAÇÃO PREDIAL DE ÁGUA - FORNECIMENTO E INSTALAÇÃO. AF_04/2024</t>
  </si>
  <si>
    <t>TORNEIRA DE BOIA PARA CAIXA D'ÁGUA, ROSCÁVEL, 3/4" - FORNECIMENTO E INSTALAÇÃO. AF_08/2021</t>
  </si>
  <si>
    <t>ENGATE FLEXÍVEL EM PLÁSTICO BRANCO, 1/2" X 40CM - FORNECIMENTO E INSTALAÇÃO. AF_01/2020</t>
  </si>
  <si>
    <t>VASO SANITÁRIO SIFONADO COM CAIXA ACOPLADA LOUÇA BRANCA - FORNECIMENTO E INSTALAÇÃO. AF_01/2020</t>
  </si>
  <si>
    <t>ASSENTO SANITARIO DE PLASTICO, TIPO CONVENCIONAL</t>
  </si>
  <si>
    <t>PARAFUSO NIQUELADO COM ACABAMENTO CROMADO PARA FIXAR PECA SANITARIA, INCLUI PORCA CEGA, ARRUELA E BUCHA DE NYLON TAMANHO S-10</t>
  </si>
  <si>
    <t>ANEL DE VEDACAO, PVC FLEXIVEL, 100 MM, PARA SAIDA DE BACIA / VASO SANITARIO</t>
  </si>
  <si>
    <t>BACIA SANITARIA (VASO) CONVENCIONAL PARA PCD, SEM FURO FRONTAL, DE LOUCA BRANCA (SEM ASSENTO)</t>
  </si>
  <si>
    <t>REJUNTE EPOXI, QUALQUER COR</t>
  </si>
  <si>
    <t>VALVULA DE ESCOAMENTO PARA TANQUE, EM METAL CROMADO, 1.1/2 ", SEM LADRAO, COM TAMPAO PLASTICO</t>
  </si>
  <si>
    <t>ENGATE/RABICHO FLEXIVEL PLASTICO (PVC OU ABS) BRANCO 1/2" X 40 CM</t>
  </si>
  <si>
    <t>SIFAO PLASTICO TIPO COPO PARA TANQUE, 1.1/4 X 1.1/2"</t>
  </si>
  <si>
    <t>MARMORISTA/GRANITEIRO COM ENCARGOS COMPLEMENTARES</t>
  </si>
  <si>
    <t>MASSA PLASTICA PARA MARMORE/GRANITO</t>
  </si>
  <si>
    <t>GRANITO PARA BANCADA, POLIDO, TIPO ANDORINHA/ QUARTZ/ CASTELO/ CORUMBA OU OUTROS EQUIVALENTES DA REGIAO, E= *2,5* CM</t>
  </si>
  <si>
    <t>SUPORTE MAO-FRANCESA EM ACO, ABAS IGUAIS 40 CM, CAPACIDADE MINIMA 70 KG, BRANCO</t>
  </si>
  <si>
    <t>PARAFUSO NIQUELADO 3 1/2" COM ACABAMENTO CROMADO PARA FIXAR PECA SANITARIA, INCLUI PORCA CEGA, ARRUELA E BUCHA DE NYLON TAMANHO S-8</t>
  </si>
  <si>
    <t>LAVATORIO DE LOUCA BRANCA, COM COLUNA, DIMENSOES *44 X 35* CM (L X C)</t>
  </si>
  <si>
    <t>SUPORTE MAO-FRANCESA EM ACO, ABAS IGUAIS 30 CM, CAPACIDADE MINIMA 60 KG, BRANCO</t>
  </si>
  <si>
    <t>BARRA DE APOIO RETA, EM ALUMINIO, COMPRIMENTO 80 CM, DIAMETRO MINIMO 3 CM</t>
  </si>
  <si>
    <t>PAPELEIRA DE PAREDE EM METAL CROMADO SEM TAMPA</t>
  </si>
  <si>
    <t>TORNEIRA METALICA CROMADA DE MESA PARA LAVATORIO, BICA ALTA, COM AREJADOR</t>
  </si>
  <si>
    <t>CONJUNTO DE LIGACAO AJUSTAVEL, PARA VASO / BACIA SANITARIA, EM PLASTICO BRANCO, COM TUBO, CANOPLA E ESPUDE</t>
  </si>
  <si>
    <t>MICTORIO INDIVIDUAL, SIFONADO, DE LOUCA BRANCA, SEM COMPLEMENTOS</t>
  </si>
  <si>
    <t>VALVULA DE DESCARGA EM METAL CROMADO PARA MICTORIO COM ACIONAMENTO POR PRESSAO E FECHAMENTO AUTOMATICO</t>
  </si>
  <si>
    <t>Louças e Metais Sanitários</t>
  </si>
  <si>
    <t>Encargos Complementares - Encanador</t>
  </si>
  <si>
    <t>Encanador ou bombeiro hidraulico (horista)</t>
  </si>
  <si>
    <t>Válvula para mictório fechamento automático Decamatic Eco , 2572 C ou similar</t>
  </si>
  <si>
    <t>ED-</t>
  </si>
  <si>
    <t>Equipamentos</t>
  </si>
  <si>
    <t>Utilização</t>
  </si>
  <si>
    <t>Custo Operacional</t>
  </si>
  <si>
    <t>Consumo</t>
  </si>
  <si>
    <t>Custo Horário</t>
  </si>
  <si>
    <t>Operativa</t>
  </si>
  <si>
    <t>Improdutiva</t>
  </si>
  <si>
    <t>(A) Total:</t>
  </si>
  <si>
    <t>Unidade</t>
  </si>
  <si>
    <t>Custo Unitário</t>
  </si>
  <si>
    <t>(B) Total:</t>
  </si>
  <si>
    <t>Custo Horário de Execução (A) + (B):</t>
  </si>
  <si>
    <t>(D) Produção da Equipe:</t>
  </si>
  <si>
    <t>Custo Unitário de Execução [(A) + (B)] / (D):</t>
  </si>
  <si>
    <t>F</t>
  </si>
  <si>
    <t>Quantidade</t>
  </si>
  <si>
    <t>(F)Total:</t>
  </si>
  <si>
    <t>G</t>
  </si>
  <si>
    <t>Atividade Auxiliar</t>
  </si>
  <si>
    <t>ED-50034</t>
  </si>
  <si>
    <t>FORNECIMENTO E ASSENTAMENTO DE TUBO PVC RÍGIDO, ESGOTO, PB   SÉRIE NORMAL, DN 40MM (1.1/2"), INCLUSIVE CONEXÕES</t>
  </si>
  <si>
    <t xml:space="preserve"> X1:0.0
 X2: 0.0 
 X3: 0.0</t>
  </si>
  <si>
    <t>ED-50705</t>
  </si>
  <si>
    <t>ENCHIMENTO DE RASGO EM ALVENARIA/CONCRETO COM ARGAMASSA, DIÂMETRO DE 32MM A 50MM (1.1/4" A 2"), INCLUSIVE ARGAMASSA, TRAÇO 1:2:8 (CIMENTO, CAL E AREIA), COM PREPARO MECANIZADO</t>
  </si>
  <si>
    <t>ED-50708</t>
  </si>
  <si>
    <t>RASGO EM ALVENARIA PARA PASSAGEM DE ELETRODUTO/TUBULAÇÃO, DIÂMETROS DE 32MM A 50MM (1.1/4" A 2"), EXCLUSIVE ENCHIMENTO</t>
  </si>
  <si>
    <t>ED-50711</t>
  </si>
  <si>
    <t>RASGO EM CONCRETO PARA PASSAGEM DE ELETRODUTO/TUBULAÇÃO, DIÂMETROS DE 32MM A 50MM (1.1/4" A 2"), EXCLUSIVE ENCHIMENTO</t>
  </si>
  <si>
    <t>(G) Total:</t>
  </si>
  <si>
    <t>Momento Transporte</t>
  </si>
  <si>
    <t>Formula</t>
  </si>
  <si>
    <t>X1, X2, X3</t>
  </si>
  <si>
    <t>(H) Total:</t>
  </si>
  <si>
    <t>ED-50029</t>
  </si>
  <si>
    <t>FORNECIMENTO E ASSENTAMENTO DE TUBO PVC RÍGIDO, ESGOTO, PBV   SÉRIE NORMAL, DN 100 MM (4"), INCLUSIVE CONEXÕES</t>
  </si>
  <si>
    <t>ED-50706</t>
  </si>
  <si>
    <t>ENCHIMENTO DE RASGO EM ALVENARIA/CONCRETO COM ARGAMASSA, DIÂMETRO DE 65MM A 100MM (2.1/2" A 4"), INCLUSIVE ARGAMASSA, TRAÇO 1:2:8 (CIMENTO, CAL E AREIA), PREPARO MECÂNICO</t>
  </si>
  <si>
    <t>ED-50712</t>
  </si>
  <si>
    <t>RASGO EM CONCRETO PARA PASSAGEM DE ELETRODUTO/TUBULAÇÃO, DIÂMETROS DE 65MM A 100MM (2.1/2" A 4"), EXCLUSIVE ENCHIMENTO</t>
  </si>
  <si>
    <t>Equipamento hidrojato</t>
  </si>
  <si>
    <t>Caixas de Inspeção</t>
  </si>
  <si>
    <t>ARGAMASSA TRAÇO 1:3 (EM VOLUME DE CIMENTO E AREIA MÉDIA ÚMIDA) COM ADIÇÃO DE IMPERMEABILIZANTE, PREPARO MECÂNICO COM BETONEIRA 400 L. AF_08/2019</t>
  </si>
  <si>
    <t>PREPARO DE FUNDO DE VALA COM LARGURA MENOR QUE 1,5 M (ACERTO DO SOLO NATURAL). AF_08/2020</t>
  </si>
  <si>
    <t>ARGAMASSA TRAÇO 1:4 (EM VOLUME DE CIMENTO E AREIA GROSSA ÚMIDA) PARA CHAPISCO CONVENCIONAL, PREPARO MECÂNICO COM BETONEIRA 400 L. AF_08/2019</t>
  </si>
  <si>
    <t>CONCRETO FCK = 20MPA, TRAÇO 1:2,7:3 (EM MASSA SECA DE CIMENTO/ AREIA MÉDIA/ BRITA 1) - PREPARO MECÂNICO COM BETONEIRA 600 L. AF_05/2021</t>
  </si>
  <si>
    <t>PEÇA RETANGULAR PRÉ-MOLDADA, VOLUME DE CONCRETO DE ATÉ 10 LITROS, TAXA DE AÇO APROXIMADA DE 30KG/M³. AF_03/2024</t>
  </si>
  <si>
    <t>TABUA NAO APARELHADA *2,5 X 20* CM, EM MACARANDUBA/MASSARANDUBA, ANGELIM OU EQUIVALENTE DA REGIAO - BRUTA</t>
  </si>
  <si>
    <t>TIJOLO CERAMICO MACICO COMUM DE *5 X 10 X 20* CM (L X A X C)</t>
  </si>
  <si>
    <t>Concreto simples fabricado na obra, fck=15 mpa, lançado e adensado</t>
  </si>
  <si>
    <t>Concreto Simples</t>
  </si>
  <si>
    <t>Concreto simples usinado fck=21mpa, bombeado, lançado e adensado em superestrutura</t>
  </si>
  <si>
    <t>Aço CA - 50 Ø 6,3 a 12,5mm, inclusive corte, dobragem, montagem e colocacao de ferragens nas formas, para superestruturas e fundações - R1</t>
  </si>
  <si>
    <t>Armaduras Convencionais</t>
  </si>
  <si>
    <t>Alvenaria tijolo cerâmico maciço (5x9x19), esp = 0,09m (singela), com argamassa traço t5 - 1:2:8 (cimento / cal / areia) c/ junta de 2,0cm - R1</t>
  </si>
  <si>
    <t>Alvenarias de Vedação</t>
  </si>
  <si>
    <t>Chapisco em parede com argamassa traço t1 - 1:3 (cimento / areia) - Revisado 08/2015</t>
  </si>
  <si>
    <t>Reboco especial de parede 2cm com argamassa traço t3 - 1:3 cimento / areia / vedacit</t>
  </si>
  <si>
    <t>Forma plana para fundações, em compensado resinado 12mm, 02 usos</t>
  </si>
  <si>
    <t>Formas para Fundações</t>
  </si>
  <si>
    <t>TUBO PVC SERIE NORMAL, DN 100 MM, PARA ESGOTO PREDIAL (NBR 5688)</t>
  </si>
  <si>
    <t>Encargos Complementares - Eletricista</t>
  </si>
  <si>
    <t>Fio de cobre, solido, classe 1, isolacao em pvc/a, antichama bwf-b, 450/750v,secao nominal 2,5 mm2</t>
  </si>
  <si>
    <t>Eletricista (horista)</t>
  </si>
  <si>
    <t>Eletroduto pvc flexivel corrugado, cor amarela, de 25 mm</t>
  </si>
  <si>
    <t>Caixa octogonal de fundo movel, em pvc, de 4" x 4", para eletroduto flexivel corrugado</t>
  </si>
  <si>
    <t>Fita isolante adesiva antichama, uso ate 750 v, em rolo de 19 mm x 20 m</t>
  </si>
  <si>
    <t>Caixa de passagem, em pvc, de 4" x 2", para eletroduto flexivel corrugado</t>
  </si>
  <si>
    <t>Interruptor embutir 02 seções simples com placa</t>
  </si>
  <si>
    <t>Caixa de luz "4 x 2" em aco esmaltada</t>
  </si>
  <si>
    <t>Tomada 2p+t, ABNT, 10A, para piso, com placa em metal amarelo</t>
  </si>
  <si>
    <t>INEL - INSTALAÇÃO ELÉTRICA/ELETRIFICAÇÃO E ILUMINAÇÃO EXTERNA</t>
  </si>
  <si>
    <t>AUXILIAR DE ELETRICISTA COM ENCARGOS COMPLEMENTARES</t>
  </si>
  <si>
    <t>CABO DE COBRE, FLEXIVEL, CLASSE 4 OU 5, ISOLACAO EM PVC/A, ANTICHAMA BWF-B, COBERTURA PVC-ST1, ANTICHAMA BWF-B, 1 CONDUTOR, 0,6/1 KV, SECAO NOMINAL 6 MM2</t>
  </si>
  <si>
    <t>FITA ISOLANTE ADESIVA ANTICHAMA, USO ATE 750 V, EM ROLO DE 19 MM X 5 M</t>
  </si>
  <si>
    <t>ARGAMASSA TRAÇO 1:1:6 (EM VOLUME DE CIMENTO, CAL E AREIA MÉDIA ÚMIDA) PARA EMBOÇO/MASSA ÚNICA/ASSENTAMENTO DE ALVENARIA DE VEDAÇÃO, PREPARO MANUAL. AF_08/2019</t>
  </si>
  <si>
    <t>QUADRO DE DISTRIBUICAO COM BARRAMENTO TRIFASICO, DE EMBUTIR, EM CHAPA DE ACO GALVANIZADO, PARA 40 DISJUNTORES DIN, 100 A</t>
  </si>
  <si>
    <t>TERMINAL A COMPRESSAO EM COBRE ESTANHADO PARA CABO 2,5 MM2, 1 FURO E 1 COMPRESSAO, PARA PARAFUSO DE FIXACAO M5</t>
  </si>
  <si>
    <t>DISJUNTOR TERMOMAGNETICO PARA TRILHO DIN (IEC), MONOPOLAR, 6 - 32 A</t>
  </si>
  <si>
    <t>TERMINAL A COMPRESSAO EM COBRE ESTANHADO PARA CABO 4 MM2, 1 FURO E 1 COMPRESSAO, PARA PARAFUSO DE FIXACAO M5</t>
  </si>
  <si>
    <t>TERMINAL A COMPRESSAO EM COBRE ESTANHADO PARA CABO 25 MM2, 1 FURO E 1 COMPRESSAO, PARA PARAFUSO DE FIXACAO M8</t>
  </si>
  <si>
    <t>DISJUNTOR TIPO NEMA, TRIPOLAR 60 ATE 100 A, TENSAO MAXIMA DE 415 V</t>
  </si>
  <si>
    <t>POSTE PARA ILUMINAÇÃO PÚBLICA COM 02 PÉTALAS, EM TUBO RETANGULAR DE AÇO GALVANIZADO 120 X 60 X 3 MM, H=5.00M, INCLUSO BASE DE CONCRETO, PINTURA, RELÉ FOTOELÉTRICO E LUMINÁRIA DE LED DE 50W</t>
  </si>
  <si>
    <t>LUMINARIA DE EMERGENCIA 30 LEDS, POTENCIA 2 W, BATERIA DE LITIO, AUTONOMIA DE 6 HORAS</t>
  </si>
  <si>
    <t>INES - INSTALAÇÕES ESPECIAIS</t>
  </si>
  <si>
    <t>BUCHA DE NYLON, DIAMETRO DO FURO 8 MM, COMPRIMENTO 40 MM, COM PARAFUSO DE ROSCA SOBERBA, CABECA CHATA, FENDA SIMPLES, 4,8 X 50 MM</t>
  </si>
  <si>
    <t>EXTINTOR DE INCENDIO PORTATIL COM CARGA DE GAS CARBONICO CO2 DE 4 KG, CLASSE BC</t>
  </si>
  <si>
    <t>EXTINTOR DE INCENDIO PORTATIL COM CARGA DE AGUA PRESSURIZADA DE 10 L, CLASSE A</t>
  </si>
  <si>
    <t>EXTINTOR DE INCENDIO PORTATIL COM CARGA DE PO QUIMICO SECO (PQS) DE 4 KG, CLASSE BC</t>
  </si>
  <si>
    <t>GRAVADOR DE VIDEO NVR 16 CANAIS + POE INTEGRADO COM 4K DE RESOLUÇÃO, HD DE 2 TB, HOMOLOGADO</t>
  </si>
  <si>
    <t>CÂMERA IP 2 MP COM IR 30M, TIPO BULLET, SISTEMA POE</t>
  </si>
  <si>
    <t>CÂMERA IP 2 MP COM IR 30M, TIPO DOME, SISTEMA POE</t>
  </si>
  <si>
    <t>CABO DE REDE COMUNICAÇÃO LAN 4 PARES 100% COBRE, CAT6, HOMOLOGADO ANATEL</t>
  </si>
  <si>
    <t>AJUDANTE DE ELETRICISTA</t>
  </si>
  <si>
    <t xml:space="preserve">MONITOR 19 COM ENTRADA HDMI E VGA </t>
  </si>
  <si>
    <t>Pontos de Suprimento de Lógica</t>
  </si>
  <si>
    <t>Encargos Complementares - Cabista</t>
  </si>
  <si>
    <t>Cabista para instalação telefônica</t>
  </si>
  <si>
    <t>Mini Rack de parede 19" x 8u x 450mm</t>
  </si>
  <si>
    <t xml:space="preserve">ROTEADOR WIRELESS 6 ANTENAS PADRÃO 802.11AC, TECNOLOGIA WI–FI 5, DUAL BAND; 4 PORTAS GIGABIT </t>
  </si>
  <si>
    <t>CABO TELEFONICO CCI 50, 1 PAR, USO INTERNO, SEM BLINDAGEM</t>
  </si>
  <si>
    <t>Arame galvanizado 12 bwg, d = 2,76 mm (0,048 kg/m) ou 14 bwg, d = 2,11 mm (0,026 kg/m)</t>
  </si>
  <si>
    <t>Cabo UTP - 4 pares-categoria 6 (p/cabeam.estruturado)</t>
  </si>
  <si>
    <t>RASGO LINEAR MANUAL EM ALVENARIA, PARA ELETRODUTOS, DIÂMETROS MENORES OU
IGUAIS A 40 MM. AF_09/2023</t>
  </si>
  <si>
    <t>QUEBRA EM ALVENARIA PARA INSTALAÇÃO DE CAIXA DE TOMADA (4X4 OU 4X2).
AF_09/2023</t>
  </si>
  <si>
    <t>CHUMBAMENTO LINEAR EM ALVENARIA PARA RAMAIS/DISTRIBUIÇÃO DE INSTALAÇÕES
HIDRÁULICAS COM DIÂMETROS MENORES OU IGUAIS A 40 MM. AF_09/2023</t>
  </si>
  <si>
    <t>ELETRODUTO RÍGIDO ROSCÁVEL, PVC, DN 25 MM (3/4"), PARA CIRCUITOS TERMINAIS,
INSTALADO EM LAJE - FORNECIMENTO E INSTALAÇÃO. AF_03/2023</t>
  </si>
  <si>
    <t>ELETRODUTO RÍGIDO ROSCÁVEL, PVC, DN 25 MM (3/4"), PARA CIRCUITOS TERMINAIS,
INSTALADO EM PAREDE - FORNECIMENTO E INSTALAÇÃO. AF_03/2023</t>
  </si>
  <si>
    <t>CAIXA RETANGULAR 4" X 2" BAIXA (0,30 M DO PISO), PVC, INSTALADA EM PAREDE -
FORNECIMENTO E INSTALAÇÃO. AF_03/2023</t>
  </si>
  <si>
    <t>CABO ELETRÔNICO CATEGORIA 5E, INSTALADO EM EDIFICAÇÃO INSTITUCIONAL -
FORNECIMENTO E INSTALAÇÃO. AF_11/2019</t>
  </si>
  <si>
    <t>TOMADA DE REDE RJ45 - FORNECIMENTO E INSTALAÇÃO. AF_11/2019</t>
  </si>
  <si>
    <t>BUCHA DE NYLON SEM ABA S10, COM PARAFUSO DE 6,10 X 65 MM EM ACO ZINCADO COM
ROSCA SOBERBA, CABECA CHATA E FENDA PHILLIPS</t>
  </si>
  <si>
    <t>SUPORTE MAO-FRANCESA EM ACO, ABAS IGUAIS 40 CM, CAPACIDADE MINIMA 70 KG,
BRANCO</t>
  </si>
  <si>
    <t>TERMINAL A COMPRESSAO EM COBRE ESTANHADO PARA CABO 2,5 MM2, 1 FURO E 1
COMPRESSAO, PARA PARAFUSO DE FIXACAO M5</t>
  </si>
  <si>
    <t>CHUMBADOR DE ACO ZINCADO, DIAMETRO 1/4" COM PARAFUSO 1/4" X 40 MM</t>
  </si>
  <si>
    <t>PARAFUSO DE ACO ZINCADO, SEXTAVADO, COM ROSCA INTEIRA, DIAMETRO 5/16",
COMPRIMENTO 3/4", COM PORCA E ARRUELA LISA LEVE</t>
  </si>
  <si>
    <t>MANGUEIRA CRISTAL PARA NIVEL, LISA, PVC TRANSPARENTE, 3/8" X1,5 MM</t>
  </si>
  <si>
    <t>MECÂNICO DE REFRIGERAÇÃO COM ENCARGOS COMPLEMENTARES</t>
  </si>
  <si>
    <t>TUBO DE COBRE FLEXIVEL, D = 1/2 ", E = 0,79 MM, PARA AR-CONDICIONADO/
INSTALACOES GAS RESIDENCIAIS E COMERCIAIS</t>
  </si>
  <si>
    <t>TUBO DE COBRE FLEXIVEL, D = 3/4 ", E = 0,79 MM, PARA AR-CONDICIONADO/
INSTALACOES GAS RESIDENCIAIS E COMERCIAIS</t>
  </si>
  <si>
    <t>PARAFUSO DE ACO ZINCADO, SEXTAVADO, COM ROSCA SOBERBA, DIAMETRO 3/8",
COMPRIMENTO 80 MM</t>
  </si>
  <si>
    <t>ARRUELA EM ACO GALVANIZADO, DIAMETRO EXTERNO = 35MM, ESPESSURA = 3MM,
DIAMETRO DO FURO= 18MM</t>
  </si>
  <si>
    <t>TUBO DE ESPUMA DE POLIETILENO EXPANDIDO FLEXIVEL PARA ISOLAMENTO TERMICO
DE TUBULACAO DE AR CONDICIONADO, AGUA QUENTE, DN 1 1/2", E= 10 MM</t>
  </si>
  <si>
    <t>Tubo em PVC - JS - 20mm (c/ rasgo na alvenaria)-LH</t>
  </si>
  <si>
    <t>Joelho/Cotovelo 90o  PVC - JS - 20mm-LH</t>
  </si>
  <si>
    <t>E9686</t>
  </si>
  <si>
    <t>Caminhão carroceria com guindauto com capacidade de 20 t.m - 136 kW</t>
  </si>
  <si>
    <t>Custo Horário de Equipamentos =&gt;</t>
  </si>
  <si>
    <t>Salário Hora</t>
  </si>
  <si>
    <t>P9801</t>
  </si>
  <si>
    <t>Ajudante</t>
  </si>
  <si>
    <t>P9830</t>
  </si>
  <si>
    <t>Montador</t>
  </si>
  <si>
    <t>Custo Horário da Mão de Obra =&gt;</t>
  </si>
  <si>
    <t>Adc.M.O. - Ferramentas (0,0%) =&gt;</t>
  </si>
  <si>
    <t>Custo Horário de Execução =&gt;</t>
  </si>
  <si>
    <t>Fator de Influencia da Chuva - FIC =&gt;</t>
  </si>
  <si>
    <t>Custo do FIC =&gt;</t>
  </si>
  <si>
    <t>Produção de Equipe =&gt;</t>
  </si>
  <si>
    <t>Custo Unitário de Execução =&gt;</t>
  </si>
  <si>
    <t>Preço Unitário</t>
  </si>
  <si>
    <t>M0682</t>
  </si>
  <si>
    <t>Aço em perfis ASTM A36</t>
  </si>
  <si>
    <t>Custo Total do Material =&gt;</t>
  </si>
  <si>
    <t>Atividades Auxiliares</t>
  </si>
  <si>
    <t>Corte de perfis metálicos com maçarico oxiacetileno</t>
  </si>
  <si>
    <t>cm²</t>
  </si>
  <si>
    <t>Solda elétrica de perfis metálicos e chapas de aço com eletrodo E70XX</t>
  </si>
  <si>
    <t>Custo Total das Atividades =&gt;</t>
  </si>
  <si>
    <t>E</t>
  </si>
  <si>
    <t>Tempos Fixos</t>
  </si>
  <si>
    <t>Tempo Fixo</t>
  </si>
  <si>
    <t>Carga, manobra e descarga de materiais diversos em caminhão carroceria de 15 t - carga e descarga manuais</t>
  </si>
  <si>
    <t>t</t>
  </si>
  <si>
    <t>Custo Total dos Tempos Fixos =&gt;</t>
  </si>
  <si>
    <t>Momento de Transporte</t>
  </si>
  <si>
    <t>Distância Média de Transporte (DMT)</t>
  </si>
  <si>
    <t>LN</t>
  </si>
  <si>
    <t>RP</t>
  </si>
  <si>
    <t>P</t>
  </si>
  <si>
    <t>Aço em perfis ASTM A36 - Caminhão carroceria com capacidade de 15 t - 188 kW</t>
  </si>
  <si>
    <t>tkm</t>
  </si>
  <si>
    <t>5914449
0,000
R$  1,02</t>
  </si>
  <si>
    <t>5914464
0,000
R$  0,82</t>
  </si>
  <si>
    <t>5914479
0,000
R$  0,67</t>
  </si>
  <si>
    <t>Custo total dos Momentos de Transportes =&gt;</t>
  </si>
  <si>
    <t>CHAPA DE ACO GROSSA, ASTM A36, E = 5/8" (15,88 MM) 124,49 KG/M2</t>
  </si>
  <si>
    <t>PERFIL "U" SIMPLES, EM CHAPA DOBRADA DE ACO LAMINADO, E = 8 MM, H = 150 MM, L = 75 MM (16,97 KG/M)</t>
  </si>
  <si>
    <t>CHUMBADOR DE ACO ZINCADO, DIAMETRO 1/2", COMPRIMENTO 75 MM</t>
  </si>
  <si>
    <t>Revestimentos em Laminados</t>
  </si>
  <si>
    <t>Revestimento em alumínio tipo Alucobond, e=0,3mm, em estrutura metálica auxiliar de perfil "U" 2", com fornecimento e montagem,  inclusive pintura Kaynar 500 com seis camadas</t>
  </si>
  <si>
    <t>Vidros Laminados</t>
  </si>
  <si>
    <t>Fornecimento e instalação de fachada em pele de vidro, em vidro laminado 3+3 refletivo</t>
  </si>
  <si>
    <t>URBA - URBANIZAÇÃO</t>
  </si>
  <si>
    <t>JARDINEIRO COM ENCARGOS COMPLEMENTARES</t>
  </si>
  <si>
    <t>GRAMA ESMERALDA OU SAO CARLOS OU CURITIBANA, EM PLACAS, SEM PLANTIO</t>
  </si>
  <si>
    <t>FERTILIZANTE NPK - 4: 14: 8</t>
  </si>
  <si>
    <t>FERTILIZANTE ORGANICO COMPOSTO, CLASSE A</t>
  </si>
  <si>
    <t>AUXILIAR DE SERRALHEIRO COM ENCARGOS COMPLEMENTARES</t>
  </si>
  <si>
    <t>SERRALHEIRO COM ENCARGOS COMPLEMENTARES</t>
  </si>
  <si>
    <t>CHAPA DE ACO GROSSA, ASTM A36, E = 3/8" (9,53 MM) 74,69 KG/M2</t>
  </si>
  <si>
    <t>ELETRODO REVESTIDO AWS - E6013, DIAMETRO IGUAL A 2,50 MM</t>
  </si>
  <si>
    <t>PARAFUSO DE ACO ZINCADO, TIPO CHUMBADOR PARABOLT, DIAMETRO 3/8", COMPRIMENTO 75 MM</t>
  </si>
  <si>
    <t>PARAFUSO DE ACO ZINCADO, SEXTAVADO, COM ROSCA INTEIRA, DIAMETRO 5/16", COMPRIMENTO 3/4", COM PORCA E ARRUELA LISA LEVE</t>
  </si>
  <si>
    <t>PERFIL DE BORRACHA EPDM MACICO *12 X 15* MM PARA ESQUADRIAS</t>
  </si>
  <si>
    <t>PERFIL DE ALUMINIO ANODIZADO</t>
  </si>
  <si>
    <t>VIDRO COMUM LAMINADO LISO INCOLOR DUPLO, ESPESSURA TOTAL 8 MM (CADA CAMADA DE 4 MM) - COLOCADO</t>
  </si>
  <si>
    <t>ACIDO CLORIDRICO / ACIDO MURIATICO, DILUICAO 10% A 12% PARA USO EM LIMPEZA</t>
  </si>
  <si>
    <t>Encargos Complementares - Carpinteiro</t>
  </si>
  <si>
    <t>Carpinteiro de formas para concreto (horista)</t>
  </si>
  <si>
    <t>COMPRESSOR DE AR REBOCÁVEL, VAZÃO 189 PCM, PRESSÃO EFETIVA DE TRABALHO 102 PSI, MOTOR DIESEL, POTÊNCIA 63 CV - CHP DIURNO. AF_06/2015</t>
  </si>
  <si>
    <t>CAMINHÃO C/CARROCERIA DE MADEIRA HP 136 (CHP)</t>
  </si>
  <si>
    <t>CAMINHÃO COMERC. EQUIP. C/GUINDASTE (CHP)</t>
  </si>
  <si>
    <t>ENCANADOR</t>
  </si>
  <si>
    <t>ADESIVO ESTRUTURAL A BASE DE RESINA EPOXI, BICOMPONENTE, PASTOSO (TIXOTROPICO)</t>
  </si>
  <si>
    <t>ARGAMASSA COLANTE TIPO AC III E</t>
  </si>
  <si>
    <t>DIVISORIA EM GRANITO, COM DUAS FACES POLIDAS, TIPO ANDORINHA/ QUARTZ/ CASTELO/ CORUMBA OU OUTROS EQUIVALENTES DA REGIAO, E= *3,0* CM</t>
  </si>
  <si>
    <t>Curva ABC de Serviços</t>
  </si>
  <si>
    <t>Peso Acumulado (%)</t>
  </si>
  <si>
    <t>ENCARGOS SOCIAIS SOBRE A MÃO DE OBRA</t>
  </si>
  <si>
    <t>CÓDIGO</t>
  </si>
  <si>
    <t>COM DESONERAÇÃO</t>
  </si>
  <si>
    <t>SEM DESONERAÇÃO</t>
  </si>
  <si>
    <t>INSS</t>
  </si>
  <si>
    <t>SESI</t>
  </si>
  <si>
    <t>SENAI</t>
  </si>
  <si>
    <t>INCRA</t>
  </si>
  <si>
    <t>SEBRAE</t>
  </si>
  <si>
    <t>SALÁRIO EDUCAÇÃO</t>
  </si>
  <si>
    <t>SEGURO CONTRA ACIDENTES DE TRABALHO</t>
  </si>
  <si>
    <t>FGTS</t>
  </si>
  <si>
    <t>SECONCI</t>
  </si>
  <si>
    <t>REPOUSO SEMANAL REMUNERADO</t>
  </si>
  <si>
    <t>Não incide</t>
  </si>
  <si>
    <t>FERIADOS</t>
  </si>
  <si>
    <t>AUXÍLIO-ENFERMIDADE</t>
  </si>
  <si>
    <t>DÉCIMO-TERCEIRO SALÁRIO</t>
  </si>
  <si>
    <t>LICENÇA PATERNIDADE</t>
  </si>
  <si>
    <t>FALTAS JUSTIFICADAS</t>
  </si>
  <si>
    <t>DIAS DE CHUVAS</t>
  </si>
  <si>
    <t>AUXÍLIO ACIDENTE DE TRABALHO</t>
  </si>
  <si>
    <t>FÉRIAS GOZADAS</t>
  </si>
  <si>
    <t>SALÁRIO MATERNIDADE</t>
  </si>
  <si>
    <t>AVISO PRÉVIO INDENIZADO</t>
  </si>
  <si>
    <t>AVISO PRÉVIO TRABALHADO</t>
  </si>
  <si>
    <t>FÉRIAS INDENIZADAS</t>
  </si>
  <si>
    <t>DEPÓSITO RESCISÃO SEM JUSTA CAUSA</t>
  </si>
  <si>
    <t>INDENIZAÇÃO ADICIONAL</t>
  </si>
  <si>
    <t>REINCIDÊNCIA DE GRUPO A SOBRE GRUPO B</t>
  </si>
  <si>
    <t>REINCIDÊNCIA DE GRUPO A SOBRE AVISO PRÉVIO TRABALHADO E REINCIDÊNCIA DO FGTS SOBRE AVISO PRÉVIO INDENIZADO</t>
  </si>
  <si>
    <t>TOTAL (A+B+C+D)</t>
  </si>
  <si>
    <t>54.40.06</t>
  </si>
  <si>
    <t>55.05.35</t>
  </si>
  <si>
    <t>56.11.02</t>
  </si>
  <si>
    <t>56.11.05</t>
  </si>
  <si>
    <t>56.14.02</t>
  </si>
  <si>
    <t>56.11.06</t>
  </si>
  <si>
    <t>68.01.25</t>
  </si>
  <si>
    <t>94.12.03</t>
  </si>
  <si>
    <t>94.12.04</t>
  </si>
  <si>
    <t>94.18.05</t>
  </si>
  <si>
    <t>94.07.01</t>
  </si>
  <si>
    <t>94.11.01</t>
  </si>
  <si>
    <t>64.18.02</t>
  </si>
  <si>
    <t>64.18.03</t>
  </si>
  <si>
    <t>64.18.05</t>
  </si>
  <si>
    <t>COTAÇÃO-0001</t>
  </si>
  <si>
    <t>I2391</t>
  </si>
  <si>
    <t>I2543</t>
  </si>
  <si>
    <t>00004750/SINAPI</t>
  </si>
  <si>
    <t>00006111/SINAPI</t>
  </si>
  <si>
    <t>I1530</t>
  </si>
  <si>
    <t>COTAÇÃO-0002</t>
  </si>
  <si>
    <t>00037329/SINAPI</t>
  </si>
  <si>
    <t>00004791/SINAPI</t>
  </si>
  <si>
    <t>00004804/SINAPI</t>
  </si>
  <si>
    <t>COTAÇÃO-0003</t>
  </si>
  <si>
    <t>00002696/SINAPI</t>
  </si>
  <si>
    <t>00000939/SINAPI</t>
  </si>
  <si>
    <t>00002436/SINAPI</t>
  </si>
  <si>
    <t>00002688/SINAPI</t>
  </si>
  <si>
    <t>00012001/SINAPI</t>
  </si>
  <si>
    <t>00020111/SINAPI</t>
  </si>
  <si>
    <t>00001872/SINAPI</t>
  </si>
  <si>
    <t>00002556/SINAPI</t>
  </si>
  <si>
    <t>COTAÇÃO-0004</t>
  </si>
  <si>
    <t>COTAÇÃO-0005</t>
  </si>
  <si>
    <t>COTAÇÃO-0014</t>
  </si>
  <si>
    <t>COTAÇÃO-0006</t>
  </si>
  <si>
    <t>COTAÇÃO-0007</t>
  </si>
  <si>
    <t>COTAÇÃO-0008</t>
  </si>
  <si>
    <t>B010000016</t>
  </si>
  <si>
    <t>B010000058</t>
  </si>
  <si>
    <t>COTAÇÃO-0009</t>
  </si>
  <si>
    <t>COTAÇÃO-0010</t>
  </si>
  <si>
    <t>00043130/SINAPI</t>
  </si>
  <si>
    <t>SINAPI/90447</t>
  </si>
  <si>
    <t>SINAPI/90456</t>
  </si>
  <si>
    <t>SINAPI/90466</t>
  </si>
  <si>
    <t>SINAPI/91867</t>
  </si>
  <si>
    <t>SINAPI/91871</t>
  </si>
  <si>
    <t>SINAPI/91941</t>
  </si>
  <si>
    <t>SINAPI/98295</t>
  </si>
  <si>
    <t>SINAPI/98307</t>
  </si>
  <si>
    <t>SINAPI/88243</t>
  </si>
  <si>
    <t>SINAPI/00007568</t>
  </si>
  <si>
    <t>SINAPI/00037591</t>
  </si>
  <si>
    <t>SINAPI/00001570</t>
  </si>
  <si>
    <t>SINAPI/00011976</t>
  </si>
  <si>
    <t>SINAPI/00013246</t>
  </si>
  <si>
    <t>SINAPI/00037457</t>
  </si>
  <si>
    <t>SINAPI/100308</t>
  </si>
  <si>
    <t>SINAPI/00039660</t>
  </si>
  <si>
    <t>SINAPI/00039666</t>
  </si>
  <si>
    <t>SINAPI/00013294</t>
  </si>
  <si>
    <t>SINAPI/00013348</t>
  </si>
  <si>
    <t>SINAPI/00039707</t>
  </si>
  <si>
    <t>COTAÇÃO-0012</t>
  </si>
  <si>
    <t>00001213/SINAPI</t>
  </si>
  <si>
    <t>SINAPI/88309</t>
  </si>
  <si>
    <t>SINAPI/5953</t>
  </si>
  <si>
    <t>SINAPI/88316</t>
  </si>
  <si>
    <t>SINAPI/5795</t>
  </si>
  <si>
    <t>I0703</t>
  </si>
  <si>
    <t>I0705</t>
  </si>
  <si>
    <t>I2320</t>
  </si>
  <si>
    <t>COTAÇÃO-0015</t>
  </si>
  <si>
    <t>Valor  Unit sem BDI</t>
  </si>
  <si>
    <t>Valor  Unit com BDI</t>
  </si>
  <si>
    <t>B = 15%</t>
  </si>
  <si>
    <t>C = 5%</t>
  </si>
  <si>
    <t>A = 80%</t>
  </si>
  <si>
    <t>Plenário/wc/audiovisual</t>
  </si>
  <si>
    <t>wc geral</t>
  </si>
  <si>
    <t>Plenário e hall do plenário</t>
  </si>
  <si>
    <t>geral</t>
  </si>
  <si>
    <t xml:space="preserve">Plenário e hall </t>
  </si>
  <si>
    <t>Plenárioe</t>
  </si>
  <si>
    <t>Plenário porta princial</t>
  </si>
  <si>
    <t>Plenario: audiovisual/hall elevador</t>
  </si>
  <si>
    <r>
      <rPr>
        <b/>
        <sz val="9"/>
        <rFont val="Artifakt Element Black"/>
        <family val="2"/>
      </rPr>
      <t>BANCO:</t>
    </r>
    <r>
      <rPr>
        <b/>
        <sz val="9"/>
        <rFont val="Arial Unicode MS"/>
        <family val="2"/>
      </rPr>
      <t xml:space="preserve"> </t>
    </r>
    <r>
      <rPr>
        <sz val="9"/>
        <rFont val="Arial Unicode MS"/>
        <family val="2"/>
      </rPr>
      <t xml:space="preserve">SINAPI Nov/2024; ORSE Out/2024; SICRO NOV/2024; SEINFRA Nov/2024 ; Não Desonerado. </t>
    </r>
  </si>
  <si>
    <r>
      <rPr>
        <b/>
        <sz val="10"/>
        <rFont val="Arial Black"/>
        <family val="2"/>
      </rPr>
      <t xml:space="preserve"> BDI EQUIP.:</t>
    </r>
    <r>
      <rPr>
        <sz val="10"/>
        <rFont val="Arial Black"/>
        <family val="2"/>
      </rPr>
      <t xml:space="preserve"> </t>
    </r>
    <r>
      <rPr>
        <sz val="10"/>
        <rFont val="Arial"/>
        <family val="2"/>
      </rPr>
      <t>15,69%</t>
    </r>
  </si>
  <si>
    <r>
      <rPr>
        <b/>
        <sz val="10"/>
        <rFont val="Arial Black"/>
        <family val="2"/>
      </rPr>
      <t>BDI SERVIÇO:</t>
    </r>
    <r>
      <rPr>
        <b/>
        <sz val="10"/>
        <rFont val="Arial"/>
        <family val="2"/>
      </rPr>
      <t xml:space="preserve"> </t>
    </r>
    <r>
      <rPr>
        <sz val="10"/>
        <rFont val="Arial"/>
        <family val="2"/>
      </rPr>
      <t>27,3%</t>
    </r>
  </si>
  <si>
    <r>
      <rPr>
        <b/>
        <sz val="10"/>
        <rFont val="Arial Black"/>
        <family val="2"/>
      </rPr>
      <t xml:space="preserve">E.S. HORA: </t>
    </r>
    <r>
      <rPr>
        <sz val="10"/>
        <rFont val="Arial"/>
        <family val="2"/>
      </rPr>
      <t>114,59%</t>
    </r>
  </si>
  <si>
    <r>
      <rPr>
        <b/>
        <sz val="10"/>
        <rFont val="Arial Black"/>
        <family val="2"/>
      </rPr>
      <t>E.S. MÊS:</t>
    </r>
    <r>
      <rPr>
        <b/>
        <sz val="10"/>
        <rFont val="Arial"/>
        <family val="2"/>
      </rPr>
      <t xml:space="preserve"> </t>
    </r>
    <r>
      <rPr>
        <sz val="10"/>
        <rFont val="Arial"/>
        <family val="2"/>
      </rPr>
      <t>70,27%</t>
    </r>
  </si>
  <si>
    <t>Obra: Contratação de empresa especializada em engenharia para Reforma dos Prédios Sede e das Inspetorias de Sousa e Cajazeiras do CREA-PB.</t>
  </si>
  <si>
    <t>Não Desonerado         BDI: 27,3%</t>
  </si>
  <si>
    <t>Não Desonerado: BDI: 27,3%</t>
  </si>
  <si>
    <t>SINAPI - 11/2024 - Paraíba; SBC - 11/2024 - Paraíba;SICRO3 - 10/2024 - Paraíba;ORSE - 10/2024 - Sergipe;SEDOP - 10/2024 - Pará
SEINFRA - 028 - Ceará;SETOP - 10/2024 - Minas Gerais
SUDECAP - 10/2024 - Minas Gerais;CPOS/CDHU - 09/2024 - São Paulo;EMBASA - 05/2024 - Bahia;CAERN - 05/2024 - Rio Grande do Norte</t>
  </si>
  <si>
    <t>Não Desonerado BDI: 27,3%.</t>
  </si>
  <si>
    <t>SINAPI - 11/2024 - Paraíba; SBC - 11/2024 - Paraíba;SICRO3 - 10/2024 - Paraíba;ORSE - 10/2024 - Sergipe;SEDOP - 10/2024 - Pará:SEINFRA - 028 - Ceará;SETOP - 10/2024 - Minas Gerais
SUDECAP - 10/2024 - Minas Gerais;CPOS/CDHU - 09/2024 - São Paulo;EMBASA - 05/2024 - Bahia;CAERN - 05/2024 - Rio Grande do Norte</t>
  </si>
  <si>
    <t xml:space="preserve">SINAPI - 11/2024 - Paraíba; SBC - 11/2024 - Paraíba;SICRO3 - 10/2024 - Paraíba;ORSE - 10/2024 - Sergipe;SEDOP - 10/2024 - Pará
SEINFRA - 028 - Ceará;SETOP - 10/2024 - Minas Gerais; SUDECAP - 10/2024 - Minas Gerais;CPOS/CDHU - 09/2024 - São Paulo;EMBASA - 05/2024 - Bahia;CAERN - 05/2024 - Rio Grande do Norte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</si>
</sst>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R$&quot;\ * #,##0.00_-;\-&quot;R$&quot;\ * #,##0.00_-;_-&quot;R$&quot;\ * &quot;-&quot;??_-;_-@_-"/>
    <numFmt numFmtId="43" formatCode="_-* #,##0.00_-;\-* #,##0.00_-;_-* &quot;-&quot;??_-;_-@_-"/>
    <numFmt numFmtId="164" formatCode="_(* #,##0.00_);_(* \(#,##0.00\);_(* \-??_);_(@_)"/>
    <numFmt numFmtId="165" formatCode="#,##0.00\ %"/>
    <numFmt numFmtId="166" formatCode="#,##0.0000000"/>
    <numFmt numFmtId="167" formatCode="#,##0.0000"/>
    <numFmt numFmtId="168" formatCode="0.0000"/>
    <numFmt numFmtId="169" formatCode="0.0%"/>
  </numFmts>
  <fonts count="68" x14ac:knownFonts="1">
    <font>
      <sz val="11"/>
      <color theme="1"/>
      <name val="Calibri"/>
      <family val="2"/>
      <scheme val="minor"/>
    </font>
    <font>
      <sz val="10"/>
      <color theme="1"/>
      <name val="Arial"/>
      <family val="2"/>
    </font>
    <font>
      <sz val="11"/>
      <color theme="1"/>
      <name val="Calibri"/>
      <family val="2"/>
      <scheme val="minor"/>
    </font>
    <font>
      <sz val="10"/>
      <name val="Arial"/>
      <family val="2"/>
    </font>
    <font>
      <b/>
      <sz val="10"/>
      <color rgb="FF000000"/>
      <name val="Arial"/>
      <family val="2"/>
    </font>
    <font>
      <sz val="10"/>
      <color rgb="FF000000"/>
      <name val="Arial"/>
      <family val="2"/>
    </font>
    <font>
      <sz val="8"/>
      <name val="Calibri"/>
      <family val="2"/>
      <scheme val="minor"/>
    </font>
    <font>
      <b/>
      <sz val="12"/>
      <name val="Artifakt Element Black"/>
      <family val="2"/>
    </font>
    <font>
      <sz val="12"/>
      <name val="Artifakt Element Heavy"/>
      <family val="2"/>
    </font>
    <font>
      <sz val="12"/>
      <name val="Artifakt Element Black"/>
      <family val="2"/>
    </font>
    <font>
      <sz val="12"/>
      <name val="Arial Unicode MS"/>
      <family val="2"/>
    </font>
    <font>
      <sz val="12"/>
      <name val="Calibri"/>
      <family val="2"/>
      <scheme val="minor"/>
    </font>
    <font>
      <b/>
      <sz val="9"/>
      <name val="Artifakt Element Black"/>
      <family val="2"/>
    </font>
    <font>
      <b/>
      <sz val="10"/>
      <name val="Arial"/>
      <family val="2"/>
      <charset val="1"/>
    </font>
    <font>
      <sz val="10"/>
      <name val="Arial"/>
      <family val="2"/>
      <charset val="1"/>
    </font>
    <font>
      <sz val="11"/>
      <color rgb="FF000000"/>
      <name val="Arial"/>
      <family val="2"/>
      <charset val="1"/>
    </font>
    <font>
      <sz val="10"/>
      <name val="Calibri"/>
      <family val="2"/>
      <charset val="1"/>
    </font>
    <font>
      <sz val="10"/>
      <color rgb="FF000000"/>
      <name val="Times New Roman"/>
      <family val="1"/>
    </font>
    <font>
      <b/>
      <sz val="10"/>
      <color theme="0"/>
      <name val="Arial"/>
      <family val="2"/>
      <charset val="1"/>
    </font>
    <font>
      <b/>
      <sz val="14"/>
      <color theme="0"/>
      <name val="Arial"/>
      <family val="2"/>
      <charset val="1"/>
    </font>
    <font>
      <b/>
      <i/>
      <sz val="14"/>
      <name val="Arial"/>
      <family val="2"/>
      <charset val="1"/>
    </font>
    <font>
      <b/>
      <i/>
      <sz val="14"/>
      <name val="Calibri"/>
      <family val="2"/>
      <charset val="1"/>
    </font>
    <font>
      <b/>
      <sz val="14"/>
      <name val="Arial"/>
      <family val="2"/>
      <charset val="1"/>
    </font>
    <font>
      <b/>
      <i/>
      <sz val="16"/>
      <name val="Arial"/>
      <family val="2"/>
      <charset val="1"/>
    </font>
    <font>
      <b/>
      <i/>
      <sz val="16"/>
      <name val="Calibri"/>
      <family val="2"/>
      <charset val="1"/>
    </font>
    <font>
      <b/>
      <sz val="16"/>
      <name val="Arial"/>
      <family val="2"/>
      <charset val="1"/>
    </font>
    <font>
      <b/>
      <sz val="10"/>
      <color theme="0"/>
      <name val="Arial"/>
      <family val="2"/>
    </font>
    <font>
      <b/>
      <sz val="10"/>
      <name val="Arial"/>
      <family val="2"/>
    </font>
    <font>
      <b/>
      <sz val="10"/>
      <color theme="1"/>
      <name val="Arial"/>
      <family val="2"/>
    </font>
    <font>
      <b/>
      <sz val="9"/>
      <name val="Arial Black"/>
      <family val="2"/>
    </font>
    <font>
      <b/>
      <sz val="8"/>
      <name val="Arial"/>
      <family val="2"/>
      <charset val="1"/>
    </font>
    <font>
      <sz val="8"/>
      <name val="Arial"/>
      <family val="2"/>
      <charset val="1"/>
    </font>
    <font>
      <sz val="8"/>
      <color theme="1"/>
      <name val="Calibri"/>
      <family val="2"/>
      <scheme val="minor"/>
    </font>
    <font>
      <sz val="8"/>
      <name val="Calibri"/>
      <family val="2"/>
      <charset val="1"/>
    </font>
    <font>
      <sz val="8"/>
      <name val="Arial"/>
      <family val="2"/>
    </font>
    <font>
      <sz val="8"/>
      <color rgb="FFFF0000"/>
      <name val="Arial"/>
      <family val="2"/>
    </font>
    <font>
      <b/>
      <sz val="12"/>
      <color rgb="FF000000"/>
      <name val="Arial"/>
      <family val="2"/>
      <charset val="1"/>
    </font>
    <font>
      <b/>
      <sz val="12"/>
      <name val="Arial"/>
      <family val="2"/>
      <charset val="1"/>
    </font>
    <font>
      <sz val="11"/>
      <name val="Arial"/>
      <family val="1"/>
    </font>
    <font>
      <sz val="10"/>
      <name val="Arial"/>
      <family val="1"/>
    </font>
    <font>
      <b/>
      <sz val="10"/>
      <name val="Arial"/>
      <family val="1"/>
    </font>
    <font>
      <sz val="10"/>
      <color rgb="FF000000"/>
      <name val="Arial"/>
      <family val="1"/>
    </font>
    <font>
      <b/>
      <sz val="11"/>
      <name val="Arial"/>
      <family val="1"/>
    </font>
    <font>
      <b/>
      <sz val="9"/>
      <name val="Calibri"/>
      <family val="2"/>
      <scheme val="minor"/>
    </font>
    <font>
      <sz val="9"/>
      <color theme="1"/>
      <name val="Calibri"/>
      <family val="2"/>
      <scheme val="minor"/>
    </font>
    <font>
      <sz val="9"/>
      <name val="Calibri"/>
      <family val="2"/>
      <scheme val="minor"/>
    </font>
    <font>
      <b/>
      <sz val="9"/>
      <name val="Arial"/>
      <family val="2"/>
    </font>
    <font>
      <sz val="9"/>
      <name val="Arial"/>
      <family val="2"/>
    </font>
    <font>
      <b/>
      <sz val="15"/>
      <color rgb="FF00B050"/>
      <name val="Arial"/>
      <family val="2"/>
    </font>
    <font>
      <b/>
      <sz val="10"/>
      <name val="Arial Black"/>
      <family val="2"/>
    </font>
    <font>
      <sz val="9"/>
      <name val="Arial Unicode MS"/>
      <family val="2"/>
    </font>
    <font>
      <b/>
      <sz val="9"/>
      <name val="Arial Unicode MS"/>
      <family val="2"/>
    </font>
    <font>
      <sz val="10"/>
      <name val="Arial Black"/>
      <family val="2"/>
    </font>
    <font>
      <b/>
      <sz val="12"/>
      <color rgb="FF000000"/>
      <name val="Arial"/>
      <family val="1"/>
    </font>
    <font>
      <sz val="12"/>
      <color rgb="FF000000"/>
      <name val="Arial"/>
      <family val="1"/>
    </font>
    <font>
      <sz val="12"/>
      <name val="Arial"/>
      <family val="1"/>
    </font>
    <font>
      <b/>
      <sz val="12"/>
      <name val="Arial"/>
      <family val="1"/>
    </font>
    <font>
      <b/>
      <sz val="12"/>
      <name val="Arial"/>
      <family val="2"/>
    </font>
    <font>
      <b/>
      <sz val="12"/>
      <color rgb="FF000000"/>
      <name val="Arial"/>
      <family val="2"/>
    </font>
    <font>
      <sz val="12"/>
      <color rgb="FF000000"/>
      <name val="Arial"/>
      <family val="2"/>
    </font>
    <font>
      <sz val="12"/>
      <color indexed="8"/>
      <name val="Arial"/>
      <family val="2"/>
    </font>
    <font>
      <sz val="12"/>
      <color theme="1"/>
      <name val="Calibri"/>
      <family val="2"/>
      <scheme val="minor"/>
    </font>
    <font>
      <sz val="12"/>
      <color theme="1"/>
      <name val="Arial"/>
      <family val="2"/>
    </font>
    <font>
      <sz val="12"/>
      <color rgb="FF000000"/>
      <name val="Arial Unicode MS"/>
      <family val="2"/>
    </font>
    <font>
      <b/>
      <sz val="12"/>
      <color theme="1"/>
      <name val="Arial"/>
      <family val="2"/>
    </font>
    <font>
      <sz val="12"/>
      <name val="Arial"/>
      <family val="2"/>
    </font>
    <font>
      <b/>
      <sz val="12"/>
      <color theme="1"/>
      <name val="Calibri"/>
      <family val="2"/>
      <scheme val="minor"/>
    </font>
    <font>
      <sz val="12"/>
      <color theme="0"/>
      <name val="Arial"/>
      <family val="1"/>
    </font>
  </fonts>
  <fills count="26">
    <fill>
      <patternFill patternType="none"/>
    </fill>
    <fill>
      <patternFill patternType="gray125"/>
    </fill>
    <fill>
      <patternFill patternType="none"/>
    </fill>
    <fill>
      <patternFill patternType="none"/>
    </fill>
    <fill>
      <patternFill patternType="none"/>
    </fill>
    <fill>
      <patternFill patternType="solid">
        <fgColor rgb="FFFFFFFF"/>
      </patternFill>
    </fill>
    <fill>
      <patternFill patternType="none"/>
    </fill>
    <fill>
      <patternFill patternType="solid">
        <fgColor theme="0"/>
        <bgColor indexed="64"/>
      </patternFill>
    </fill>
    <fill>
      <patternFill patternType="solid">
        <fgColor rgb="FFEDBD0D"/>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theme="7" tint="0.79998168889431442"/>
        <bgColor rgb="FFCCCCCC"/>
      </patternFill>
    </fill>
    <fill>
      <patternFill patternType="solid">
        <fgColor theme="1" tint="0.34998626667073579"/>
        <bgColor rgb="FFCCCCCC"/>
      </patternFill>
    </fill>
    <fill>
      <patternFill patternType="solid">
        <fgColor theme="1" tint="0.34998626667073579"/>
        <bgColor rgb="FFD8ECF6"/>
      </patternFill>
    </fill>
    <fill>
      <patternFill patternType="solid">
        <fgColor theme="1" tint="0.499984740745262"/>
        <bgColor rgb="FFEFEFEF"/>
      </patternFill>
    </fill>
    <fill>
      <patternFill patternType="solid">
        <fgColor theme="1" tint="0.499984740745262"/>
        <bgColor rgb="FFD6D6D6"/>
      </patternFill>
    </fill>
    <fill>
      <patternFill patternType="solid">
        <fgColor theme="7" tint="0.79998168889431442"/>
        <bgColor rgb="FFD6D6D6"/>
      </patternFill>
    </fill>
    <fill>
      <patternFill patternType="solid">
        <fgColor rgb="FFDFF0D8"/>
      </patternFill>
    </fill>
    <fill>
      <patternFill patternType="solid">
        <fgColor rgb="FFD8ECF6"/>
      </patternFill>
    </fill>
    <fill>
      <patternFill patternType="solid">
        <fgColor rgb="FFF7F3DF"/>
      </patternFill>
    </fill>
    <fill>
      <patternFill patternType="solid">
        <fgColor rgb="FFD6D6D6"/>
      </patternFill>
    </fill>
    <fill>
      <patternFill patternType="solid">
        <fgColor rgb="FFEFEFEF"/>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79998168889431442"/>
        <bgColor indexed="64"/>
      </patternFill>
    </fill>
  </fills>
  <borders count="52">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right style="medium">
        <color indexed="64"/>
      </right>
      <top/>
      <bottom/>
      <diagonal/>
    </border>
    <border>
      <left style="thin">
        <color indexed="64"/>
      </left>
      <right style="medium">
        <color indexed="64"/>
      </right>
      <top/>
      <bottom style="thin">
        <color indexed="64"/>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top/>
      <bottom/>
      <diagonal/>
    </border>
    <border>
      <left style="medium">
        <color indexed="64"/>
      </left>
      <right/>
      <top style="medium">
        <color indexed="64"/>
      </top>
      <bottom/>
      <diagonal/>
    </border>
    <border>
      <left/>
      <right style="medium">
        <color auto="1"/>
      </right>
      <top style="medium">
        <color auto="1"/>
      </top>
      <bottom/>
      <diagonal/>
    </border>
    <border>
      <left/>
      <right/>
      <top style="medium">
        <color indexed="64"/>
      </top>
      <bottom/>
      <diagonal/>
    </border>
    <border>
      <left/>
      <right style="medium">
        <color indexed="64"/>
      </right>
      <top/>
      <bottom style="thin">
        <color indexed="64"/>
      </bottom>
      <diagonal/>
    </border>
    <border>
      <left style="thin">
        <color rgb="FFCCCCCC"/>
      </left>
      <right style="thin">
        <color rgb="FFCCCCCC"/>
      </right>
      <top style="thin">
        <color rgb="FFCCCCCC"/>
      </top>
      <bottom style="thin">
        <color rgb="FFCCCCCC"/>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rgb="FFCCCCCC"/>
      </left>
      <right/>
      <top style="thin">
        <color rgb="FFCCCCCC"/>
      </top>
      <bottom style="thin">
        <color rgb="FFCCCCCC"/>
      </bottom>
      <diagonal/>
    </border>
    <border>
      <left/>
      <right style="thin">
        <color rgb="FFCCCCCC"/>
      </right>
      <top style="thin">
        <color rgb="FFCCCCCC"/>
      </top>
      <bottom style="thin">
        <color rgb="FFCCCCCC"/>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5">
    <xf numFmtId="0" fontId="0" fillId="0" borderId="0"/>
    <xf numFmtId="0" fontId="3" fillId="6" borderId="1"/>
    <xf numFmtId="164" fontId="3" fillId="6" borderId="1" applyFill="0" applyBorder="0" applyAlignment="0" applyProtection="0"/>
    <xf numFmtId="0" fontId="2" fillId="6" borderId="1"/>
    <xf numFmtId="0" fontId="3" fillId="6" borderId="1"/>
    <xf numFmtId="44" fontId="3" fillId="6" borderId="1" applyFill="0" applyBorder="0" applyAlignment="0" applyProtection="0"/>
    <xf numFmtId="9" fontId="2" fillId="0" borderId="0" applyFont="0" applyFill="0" applyBorder="0" applyAlignment="0" applyProtection="0"/>
    <xf numFmtId="0" fontId="3" fillId="6" borderId="1"/>
    <xf numFmtId="0" fontId="14" fillId="6" borderId="1"/>
    <xf numFmtId="0" fontId="17" fillId="6" borderId="1"/>
    <xf numFmtId="0" fontId="14" fillId="6" borderId="1"/>
    <xf numFmtId="0" fontId="3" fillId="6" borderId="1"/>
    <xf numFmtId="44" fontId="2" fillId="0" borderId="0" applyFont="0" applyFill="0" applyBorder="0" applyAlignment="0" applyProtection="0"/>
    <xf numFmtId="0" fontId="38" fillId="6" borderId="1"/>
    <xf numFmtId="43" fontId="2" fillId="0" borderId="0" applyFont="0" applyFill="0" applyBorder="0" applyAlignment="0" applyProtection="0"/>
  </cellStyleXfs>
  <cellXfs count="478">
    <xf numFmtId="0" fontId="0" fillId="0" borderId="0" xfId="0"/>
    <xf numFmtId="0" fontId="0" fillId="0" borderId="1" xfId="0" applyBorder="1"/>
    <xf numFmtId="4" fontId="4" fillId="8" borderId="2" xfId="0" applyNumberFormat="1" applyFont="1" applyFill="1" applyBorder="1" applyAlignment="1">
      <alignment horizontal="right" vertical="center" wrapText="1"/>
    </xf>
    <xf numFmtId="0" fontId="0" fillId="6" borderId="1" xfId="7" applyFont="1" applyAlignment="1">
      <alignment vertical="center"/>
    </xf>
    <xf numFmtId="4" fontId="0" fillId="6" borderId="25" xfId="7" applyNumberFormat="1" applyFont="1" applyBorder="1" applyAlignment="1">
      <alignment vertical="center"/>
    </xf>
    <xf numFmtId="0" fontId="13" fillId="6" borderId="1" xfId="8" applyFont="1" applyAlignment="1">
      <alignment vertical="center"/>
    </xf>
    <xf numFmtId="0" fontId="13" fillId="6" borderId="1" xfId="8" applyFont="1" applyAlignment="1">
      <alignment horizontal="center" vertical="center"/>
    </xf>
    <xf numFmtId="10" fontId="15" fillId="6" borderId="25" xfId="7" applyNumberFormat="1" applyFont="1" applyBorder="1" applyAlignment="1">
      <alignment horizontal="center" vertical="top" wrapText="1"/>
    </xf>
    <xf numFmtId="10" fontId="15" fillId="6" borderId="26" xfId="7" applyNumberFormat="1" applyFont="1" applyBorder="1" applyAlignment="1">
      <alignment horizontal="center" vertical="top" wrapText="1"/>
    </xf>
    <xf numFmtId="0" fontId="0" fillId="6" borderId="28" xfId="7" applyFont="1" applyBorder="1" applyAlignment="1" applyProtection="1">
      <alignment vertical="center"/>
      <protection locked="0"/>
    </xf>
    <xf numFmtId="0" fontId="0" fillId="6" borderId="13" xfId="7" applyFont="1" applyBorder="1" applyAlignment="1" applyProtection="1">
      <alignment vertical="center"/>
      <protection locked="0"/>
    </xf>
    <xf numFmtId="0" fontId="0" fillId="6" borderId="1" xfId="11" applyFont="1" applyAlignment="1">
      <alignment vertical="center"/>
    </xf>
    <xf numFmtId="4" fontId="0" fillId="6" borderId="30" xfId="11" applyNumberFormat="1" applyFont="1" applyBorder="1" applyAlignment="1">
      <alignment vertical="center"/>
    </xf>
    <xf numFmtId="10" fontId="15" fillId="6" borderId="30" xfId="11" applyNumberFormat="1" applyFont="1" applyBorder="1" applyAlignment="1">
      <alignment horizontal="center" vertical="top" wrapText="1"/>
    </xf>
    <xf numFmtId="10" fontId="15" fillId="6" borderId="31" xfId="11" applyNumberFormat="1" applyFont="1" applyBorder="1" applyAlignment="1">
      <alignment horizontal="center" vertical="top" wrapText="1"/>
    </xf>
    <xf numFmtId="0" fontId="13" fillId="6" borderId="1" xfId="11" applyFont="1" applyAlignment="1">
      <alignment vertical="center"/>
    </xf>
    <xf numFmtId="0" fontId="0" fillId="6" borderId="7" xfId="11" applyFont="1" applyBorder="1" applyAlignment="1">
      <alignment horizontal="left" vertical="center"/>
    </xf>
    <xf numFmtId="10" fontId="0" fillId="6" borderId="7" xfId="11" applyNumberFormat="1" applyFont="1" applyBorder="1" applyAlignment="1">
      <alignment horizontal="center" vertical="center"/>
    </xf>
    <xf numFmtId="0" fontId="0" fillId="6" borderId="1" xfId="11" applyFont="1" applyAlignment="1" applyProtection="1">
      <alignment vertical="center"/>
      <protection locked="0"/>
    </xf>
    <xf numFmtId="0" fontId="0" fillId="6" borderId="16" xfId="11" applyFont="1" applyBorder="1" applyAlignment="1">
      <alignment vertical="center"/>
    </xf>
    <xf numFmtId="0" fontId="0" fillId="6" borderId="28" xfId="11" applyFont="1" applyBorder="1" applyAlignment="1">
      <alignment vertical="center"/>
    </xf>
    <xf numFmtId="0" fontId="14" fillId="6" borderId="19" xfId="11" applyFont="1" applyBorder="1" applyAlignment="1">
      <alignment horizontal="left" vertical="center"/>
    </xf>
    <xf numFmtId="10" fontId="0" fillId="6" borderId="17" xfId="11" applyNumberFormat="1" applyFont="1" applyBorder="1" applyAlignment="1">
      <alignment horizontal="center" vertical="center"/>
    </xf>
    <xf numFmtId="4" fontId="0" fillId="0" borderId="0" xfId="0" applyNumberFormat="1"/>
    <xf numFmtId="0" fontId="4" fillId="8" borderId="1" xfId="0" applyFont="1" applyFill="1" applyBorder="1" applyAlignment="1">
      <alignment horizontal="left" vertical="center" wrapText="1"/>
    </xf>
    <xf numFmtId="4" fontId="4" fillId="8" borderId="1" xfId="0" applyNumberFormat="1" applyFont="1" applyFill="1" applyBorder="1" applyAlignment="1">
      <alignment horizontal="right" vertical="center" wrapText="1"/>
    </xf>
    <xf numFmtId="0" fontId="11" fillId="7" borderId="12" xfId="0" applyFont="1" applyFill="1" applyBorder="1" applyAlignment="1">
      <alignment vertical="center"/>
    </xf>
    <xf numFmtId="0" fontId="11" fillId="7" borderId="11" xfId="0" applyFont="1" applyFill="1" applyBorder="1" applyAlignment="1">
      <alignment vertical="center"/>
    </xf>
    <xf numFmtId="0" fontId="11" fillId="7" borderId="13" xfId="0" applyFont="1" applyFill="1" applyBorder="1" applyAlignment="1">
      <alignment vertical="center"/>
    </xf>
    <xf numFmtId="0" fontId="0" fillId="0" borderId="11" xfId="0" applyBorder="1"/>
    <xf numFmtId="0" fontId="0" fillId="0" borderId="13" xfId="0" applyBorder="1"/>
    <xf numFmtId="0" fontId="31" fillId="6" borderId="5" xfId="7" applyFont="1" applyBorder="1" applyAlignment="1" applyProtection="1">
      <alignment horizontal="center" vertical="center" wrapText="1"/>
      <protection locked="0"/>
    </xf>
    <xf numFmtId="0" fontId="32" fillId="6" borderId="1" xfId="7" applyFont="1" applyAlignment="1" applyProtection="1">
      <alignment vertical="center"/>
      <protection locked="0"/>
    </xf>
    <xf numFmtId="10" fontId="31" fillId="6" borderId="5" xfId="7" applyNumberFormat="1" applyFont="1" applyBorder="1" applyAlignment="1" applyProtection="1">
      <alignment horizontal="center" vertical="center" wrapText="1"/>
      <protection locked="0"/>
    </xf>
    <xf numFmtId="10" fontId="31" fillId="6" borderId="5" xfId="7" applyNumberFormat="1" applyFont="1" applyBorder="1" applyAlignment="1">
      <alignment horizontal="center" vertical="center" wrapText="1"/>
    </xf>
    <xf numFmtId="0" fontId="32" fillId="6" borderId="11" xfId="7" applyFont="1" applyBorder="1" applyAlignment="1" applyProtection="1">
      <alignment vertical="center"/>
      <protection locked="0"/>
    </xf>
    <xf numFmtId="0" fontId="32" fillId="6" borderId="1" xfId="11" applyFont="1" applyAlignment="1">
      <alignment vertical="center"/>
    </xf>
    <xf numFmtId="0" fontId="32" fillId="6" borderId="28" xfId="11" applyFont="1" applyBorder="1" applyAlignment="1">
      <alignment vertical="center"/>
    </xf>
    <xf numFmtId="0" fontId="30" fillId="6" borderId="16" xfId="11" applyFont="1" applyBorder="1" applyAlignment="1">
      <alignment horizontal="left"/>
    </xf>
    <xf numFmtId="0" fontId="32" fillId="6" borderId="1" xfId="11" applyFont="1"/>
    <xf numFmtId="0" fontId="31" fillId="6" borderId="5" xfId="11" applyFont="1" applyBorder="1" applyAlignment="1">
      <alignment horizontal="center" vertical="center" wrapText="1"/>
    </xf>
    <xf numFmtId="10" fontId="31" fillId="6" borderId="5" xfId="11" applyNumberFormat="1" applyFont="1" applyBorder="1" applyAlignment="1">
      <alignment horizontal="center" vertical="center" wrapText="1"/>
    </xf>
    <xf numFmtId="0" fontId="32" fillId="6" borderId="11" xfId="11" applyFont="1" applyBorder="1" applyAlignment="1">
      <alignment vertical="center"/>
    </xf>
    <xf numFmtId="0" fontId="32" fillId="6" borderId="13" xfId="11" applyFont="1" applyBorder="1" applyAlignment="1">
      <alignment vertical="center"/>
    </xf>
    <xf numFmtId="0" fontId="4" fillId="8" borderId="2" xfId="0" applyFont="1" applyFill="1" applyBorder="1" applyAlignment="1">
      <alignment horizontal="left" vertical="center" wrapText="1"/>
    </xf>
    <xf numFmtId="4" fontId="5" fillId="7" borderId="1" xfId="0" applyNumberFormat="1" applyFont="1" applyFill="1" applyBorder="1" applyAlignment="1">
      <alignment vertical="center" wrapText="1"/>
    </xf>
    <xf numFmtId="0" fontId="0" fillId="0" borderId="0" xfId="0" applyAlignment="1">
      <alignment vertical="center"/>
    </xf>
    <xf numFmtId="0" fontId="0" fillId="0" borderId="1" xfId="0" applyBorder="1" applyAlignment="1">
      <alignment vertical="center"/>
    </xf>
    <xf numFmtId="44" fontId="0" fillId="0" borderId="0" xfId="12" applyFont="1" applyAlignment="1">
      <alignment vertical="center"/>
    </xf>
    <xf numFmtId="4" fontId="0" fillId="0" borderId="0" xfId="0" applyNumberFormat="1" applyAlignment="1">
      <alignment vertical="center"/>
    </xf>
    <xf numFmtId="0" fontId="0" fillId="7" borderId="1" xfId="0" applyFill="1" applyBorder="1" applyAlignment="1">
      <alignment vertical="center"/>
    </xf>
    <xf numFmtId="0" fontId="0" fillId="7" borderId="0" xfId="0" applyFill="1" applyAlignment="1">
      <alignment vertical="center"/>
    </xf>
    <xf numFmtId="0" fontId="1" fillId="0" borderId="1" xfId="0" applyFont="1" applyBorder="1" applyAlignment="1">
      <alignment vertical="center"/>
    </xf>
    <xf numFmtId="0" fontId="0" fillId="0" borderId="0" xfId="0" applyAlignment="1">
      <alignment horizontal="center" vertical="center"/>
    </xf>
    <xf numFmtId="0" fontId="42" fillId="5" borderId="1" xfId="13" applyFont="1" applyFill="1" applyAlignment="1">
      <alignment horizontal="center" vertical="center" wrapText="1"/>
    </xf>
    <xf numFmtId="0" fontId="38" fillId="6" borderId="1" xfId="13" applyAlignment="1">
      <alignment vertical="center"/>
    </xf>
    <xf numFmtId="0" fontId="40" fillId="5" borderId="1" xfId="13" applyFont="1" applyFill="1" applyAlignment="1">
      <alignment horizontal="center" vertical="center" wrapText="1"/>
    </xf>
    <xf numFmtId="4" fontId="41" fillId="18" borderId="42" xfId="0" applyNumberFormat="1" applyFont="1" applyFill="1" applyBorder="1" applyAlignment="1">
      <alignment horizontal="right" vertical="center" wrapText="1"/>
    </xf>
    <xf numFmtId="0" fontId="38" fillId="6" borderId="1" xfId="13" applyAlignment="1">
      <alignment horizontal="center" vertical="center"/>
    </xf>
    <xf numFmtId="0" fontId="44" fillId="0" borderId="0" xfId="0" applyFont="1"/>
    <xf numFmtId="0" fontId="44" fillId="2" borderId="0" xfId="0" applyFont="1" applyFill="1" applyAlignment="1" applyProtection="1">
      <alignment wrapText="1"/>
      <protection locked="0"/>
    </xf>
    <xf numFmtId="0" fontId="29" fillId="11" borderId="5" xfId="0" applyFont="1" applyFill="1" applyBorder="1" applyAlignment="1">
      <alignment horizontal="center" vertical="center" wrapText="1"/>
    </xf>
    <xf numFmtId="4" fontId="28" fillId="11" borderId="5" xfId="0" applyNumberFormat="1" applyFont="1" applyFill="1" applyBorder="1" applyAlignment="1">
      <alignment horizontal="right" vertical="center"/>
    </xf>
    <xf numFmtId="0" fontId="46" fillId="23" borderId="46" xfId="1" applyFont="1" applyFill="1" applyBorder="1" applyAlignment="1">
      <alignment horizontal="centerContinuous" vertical="center"/>
    </xf>
    <xf numFmtId="0" fontId="46" fillId="23" borderId="46" xfId="1" applyFont="1" applyFill="1" applyBorder="1" applyAlignment="1">
      <alignment horizontal="center" vertical="center" wrapText="1"/>
    </xf>
    <xf numFmtId="0" fontId="46" fillId="7" borderId="46" xfId="1" applyFont="1" applyFill="1" applyBorder="1" applyAlignment="1">
      <alignment horizontal="center" vertical="center"/>
    </xf>
    <xf numFmtId="0" fontId="46" fillId="7" borderId="46" xfId="1" applyFont="1" applyFill="1" applyBorder="1" applyAlignment="1">
      <alignment horizontal="centerContinuous" vertical="center"/>
    </xf>
    <xf numFmtId="0" fontId="47" fillId="7" borderId="46" xfId="1" applyFont="1" applyFill="1" applyBorder="1" applyAlignment="1">
      <alignment horizontal="center" vertical="center"/>
    </xf>
    <xf numFmtId="0" fontId="47" fillId="7" borderId="46" xfId="1" applyFont="1" applyFill="1" applyBorder="1" applyAlignment="1">
      <alignment vertical="center"/>
    </xf>
    <xf numFmtId="10" fontId="47" fillId="7" borderId="46" xfId="14" applyNumberFormat="1" applyFont="1" applyFill="1" applyBorder="1" applyAlignment="1">
      <alignment horizontal="center" vertical="center"/>
    </xf>
    <xf numFmtId="0" fontId="46" fillId="7" borderId="46" xfId="1" applyFont="1" applyFill="1" applyBorder="1" applyAlignment="1">
      <alignment vertical="center"/>
    </xf>
    <xf numFmtId="10" fontId="46" fillId="7" borderId="46" xfId="14" applyNumberFormat="1" applyFont="1" applyFill="1" applyBorder="1" applyAlignment="1">
      <alignment horizontal="center" vertical="center"/>
    </xf>
    <xf numFmtId="0" fontId="47" fillId="7" borderId="46" xfId="1" applyFont="1" applyFill="1" applyBorder="1" applyAlignment="1">
      <alignment vertical="center" wrapText="1"/>
    </xf>
    <xf numFmtId="10" fontId="46" fillId="7" borderId="46" xfId="1" applyNumberFormat="1" applyFont="1" applyFill="1" applyBorder="1" applyAlignment="1">
      <alignment horizontal="centerContinuous" vertical="center"/>
    </xf>
    <xf numFmtId="0" fontId="44" fillId="0" borderId="0" xfId="0" applyFont="1" applyAlignment="1">
      <alignment vertical="center"/>
    </xf>
    <xf numFmtId="0" fontId="42" fillId="5" borderId="42" xfId="13" applyFont="1" applyFill="1" applyBorder="1" applyAlignment="1">
      <alignment horizontal="right" vertical="center" wrapText="1"/>
    </xf>
    <xf numFmtId="0" fontId="42" fillId="5" borderId="42" xfId="13" applyFont="1" applyFill="1" applyBorder="1" applyAlignment="1">
      <alignment horizontal="center" vertical="center" wrapText="1"/>
    </xf>
    <xf numFmtId="4" fontId="41" fillId="18" borderId="42" xfId="13" applyNumberFormat="1" applyFont="1" applyFill="1" applyBorder="1" applyAlignment="1">
      <alignment horizontal="right" vertical="center" wrapText="1"/>
    </xf>
    <xf numFmtId="166" fontId="39" fillId="21" borderId="42" xfId="13" applyNumberFormat="1" applyFont="1" applyFill="1" applyBorder="1" applyAlignment="1">
      <alignment horizontal="right" vertical="center" wrapText="1"/>
    </xf>
    <xf numFmtId="4" fontId="39" fillId="21" borderId="42" xfId="13" applyNumberFormat="1" applyFont="1" applyFill="1" applyBorder="1" applyAlignment="1">
      <alignment horizontal="right" vertical="center" wrapText="1"/>
    </xf>
    <xf numFmtId="4" fontId="39" fillId="22" borderId="42" xfId="13" applyNumberFormat="1" applyFont="1" applyFill="1" applyBorder="1" applyAlignment="1">
      <alignment horizontal="right" vertical="center" wrapText="1"/>
    </xf>
    <xf numFmtId="0" fontId="39" fillId="5" borderId="1" xfId="13" applyFont="1" applyFill="1" applyAlignment="1">
      <alignment horizontal="right" vertical="center" wrapText="1"/>
    </xf>
    <xf numFmtId="4" fontId="41" fillId="20" borderId="42" xfId="13" applyNumberFormat="1" applyFont="1" applyFill="1" applyBorder="1" applyAlignment="1">
      <alignment horizontal="right" vertical="center" wrapText="1"/>
    </xf>
    <xf numFmtId="0" fontId="39" fillId="21" borderId="42" xfId="13" applyFont="1" applyFill="1" applyBorder="1" applyAlignment="1">
      <alignment horizontal="right" vertical="center" wrapText="1"/>
    </xf>
    <xf numFmtId="167" fontId="39" fillId="22" borderId="42" xfId="13" applyNumberFormat="1" applyFont="1" applyFill="1" applyBorder="1" applyAlignment="1">
      <alignment horizontal="right" vertical="center" wrapText="1"/>
    </xf>
    <xf numFmtId="4" fontId="0" fillId="0" borderId="1" xfId="0" applyNumberFormat="1" applyBorder="1"/>
    <xf numFmtId="167" fontId="39" fillId="22" borderId="42" xfId="13" applyNumberFormat="1" applyFont="1" applyFill="1" applyBorder="1" applyAlignment="1">
      <alignment vertical="center" wrapText="1"/>
    </xf>
    <xf numFmtId="0" fontId="39" fillId="22" borderId="42" xfId="13" applyFont="1" applyFill="1" applyBorder="1" applyAlignment="1">
      <alignment vertical="center" wrapText="1"/>
    </xf>
    <xf numFmtId="167" fontId="39" fillId="21" borderId="42" xfId="13" applyNumberFormat="1" applyFont="1" applyFill="1" applyBorder="1" applyAlignment="1">
      <alignment vertical="center" wrapText="1"/>
    </xf>
    <xf numFmtId="0" fontId="39" fillId="21" borderId="42" xfId="13" applyFont="1" applyFill="1" applyBorder="1" applyAlignment="1">
      <alignment vertical="center" wrapText="1"/>
    </xf>
    <xf numFmtId="0" fontId="3" fillId="6" borderId="1" xfId="13" applyFont="1"/>
    <xf numFmtId="0" fontId="27" fillId="7" borderId="1" xfId="13" applyFont="1" applyFill="1" applyAlignment="1">
      <alignment horizontal="left" vertical="top" wrapText="1"/>
    </xf>
    <xf numFmtId="10" fontId="27" fillId="7" borderId="1" xfId="13" applyNumberFormat="1" applyFont="1" applyFill="1" applyAlignment="1">
      <alignment horizontal="left" vertical="top" wrapText="1"/>
    </xf>
    <xf numFmtId="0" fontId="3" fillId="7" borderId="1" xfId="13" applyFont="1" applyFill="1"/>
    <xf numFmtId="0" fontId="3" fillId="7" borderId="1" xfId="13" applyFont="1" applyFill="1" applyAlignment="1">
      <alignment horizontal="left" vertical="top"/>
    </xf>
    <xf numFmtId="0" fontId="27" fillId="24" borderId="5" xfId="13" applyFont="1" applyFill="1" applyBorder="1" applyAlignment="1">
      <alignment horizontal="center" vertical="top" wrapText="1"/>
    </xf>
    <xf numFmtId="0" fontId="27" fillId="11" borderId="5" xfId="13" applyFont="1" applyFill="1" applyBorder="1" applyAlignment="1">
      <alignment horizontal="center" vertical="top" wrapText="1"/>
    </xf>
    <xf numFmtId="0" fontId="3" fillId="25" borderId="5" xfId="13" applyFont="1" applyFill="1" applyBorder="1" applyAlignment="1">
      <alignment horizontal="center"/>
    </xf>
    <xf numFmtId="168" fontId="48" fillId="6" borderId="1" xfId="13" applyNumberFormat="1" applyFont="1" applyAlignment="1">
      <alignment vertical="center"/>
    </xf>
    <xf numFmtId="0" fontId="53" fillId="19" borderId="42" xfId="0" applyFont="1" applyFill="1" applyBorder="1" applyAlignment="1">
      <alignment horizontal="center" vertical="center" wrapText="1"/>
    </xf>
    <xf numFmtId="0" fontId="53" fillId="19" borderId="42" xfId="0" applyFont="1" applyFill="1" applyBorder="1" applyAlignment="1">
      <alignment horizontal="left" vertical="center" wrapText="1"/>
    </xf>
    <xf numFmtId="0" fontId="53" fillId="19" borderId="42" xfId="0" applyFont="1" applyFill="1" applyBorder="1" applyAlignment="1">
      <alignment horizontal="right" vertical="center" wrapText="1"/>
    </xf>
    <xf numFmtId="4" fontId="53" fillId="19" borderId="42" xfId="0" applyNumberFormat="1" applyFont="1" applyFill="1" applyBorder="1" applyAlignment="1">
      <alignment horizontal="right" vertical="center" wrapText="1"/>
    </xf>
    <xf numFmtId="165" fontId="53" fillId="19" borderId="42" xfId="0" applyNumberFormat="1" applyFont="1" applyFill="1" applyBorder="1" applyAlignment="1">
      <alignment horizontal="right" vertical="center" wrapText="1"/>
    </xf>
    <xf numFmtId="0" fontId="54" fillId="18" borderId="42" xfId="0" applyFont="1" applyFill="1" applyBorder="1" applyAlignment="1">
      <alignment horizontal="center" vertical="center" wrapText="1"/>
    </xf>
    <xf numFmtId="0" fontId="54" fillId="18" borderId="42" xfId="0" applyFont="1" applyFill="1" applyBorder="1" applyAlignment="1">
      <alignment horizontal="left" vertical="center" wrapText="1"/>
    </xf>
    <xf numFmtId="2" fontId="54" fillId="18" borderId="42" xfId="0" applyNumberFormat="1" applyFont="1" applyFill="1" applyBorder="1" applyAlignment="1">
      <alignment horizontal="right" vertical="center" wrapText="1"/>
    </xf>
    <xf numFmtId="4" fontId="54" fillId="18" borderId="42" xfId="0" applyNumberFormat="1" applyFont="1" applyFill="1" applyBorder="1" applyAlignment="1">
      <alignment horizontal="right" vertical="center" wrapText="1"/>
    </xf>
    <xf numFmtId="165" fontId="54" fillId="18" borderId="42" xfId="0" applyNumberFormat="1" applyFont="1" applyFill="1" applyBorder="1" applyAlignment="1">
      <alignment horizontal="right" vertical="center" wrapText="1"/>
    </xf>
    <xf numFmtId="0" fontId="54" fillId="20" borderId="42" xfId="0" applyFont="1" applyFill="1" applyBorder="1" applyAlignment="1">
      <alignment horizontal="center" vertical="center" wrapText="1"/>
    </xf>
    <xf numFmtId="0" fontId="54" fillId="20" borderId="42" xfId="0" applyFont="1" applyFill="1" applyBorder="1" applyAlignment="1">
      <alignment horizontal="left" vertical="center" wrapText="1"/>
    </xf>
    <xf numFmtId="2" fontId="54" fillId="20" borderId="42" xfId="0" applyNumberFormat="1" applyFont="1" applyFill="1" applyBorder="1" applyAlignment="1">
      <alignment horizontal="right" vertical="center" wrapText="1"/>
    </xf>
    <xf numFmtId="4" fontId="54" fillId="20" borderId="42" xfId="0" applyNumberFormat="1" applyFont="1" applyFill="1" applyBorder="1" applyAlignment="1">
      <alignment horizontal="right" vertical="center" wrapText="1"/>
    </xf>
    <xf numFmtId="165" fontId="54" fillId="20" borderId="42" xfId="0" applyNumberFormat="1" applyFont="1" applyFill="1" applyBorder="1" applyAlignment="1">
      <alignment horizontal="right" vertical="center" wrapText="1"/>
    </xf>
    <xf numFmtId="2" fontId="53" fillId="19" borderId="42" xfId="0" applyNumberFormat="1" applyFont="1" applyFill="1" applyBorder="1" applyAlignment="1">
      <alignment horizontal="right" vertical="center" wrapText="1"/>
    </xf>
    <xf numFmtId="0" fontId="55" fillId="5" borderId="0" xfId="0" applyFont="1" applyFill="1" applyAlignment="1">
      <alignment horizontal="center" vertical="center" wrapText="1"/>
    </xf>
    <xf numFmtId="0" fontId="55" fillId="5" borderId="0" xfId="0" applyFont="1" applyFill="1" applyAlignment="1">
      <alignment horizontal="left" vertical="center" wrapText="1"/>
    </xf>
    <xf numFmtId="0" fontId="56" fillId="5" borderId="0" xfId="0" applyFont="1" applyFill="1" applyAlignment="1">
      <alignment horizontal="right" vertical="center" wrapText="1"/>
    </xf>
    <xf numFmtId="0" fontId="56" fillId="5" borderId="1" xfId="13" applyFont="1" applyFill="1" applyAlignment="1">
      <alignment horizontal="center" vertical="center" wrapText="1"/>
    </xf>
    <xf numFmtId="0" fontId="56" fillId="5" borderId="42" xfId="0" applyFont="1" applyFill="1" applyBorder="1" applyAlignment="1">
      <alignment horizontal="center" vertical="center" wrapText="1"/>
    </xf>
    <xf numFmtId="0" fontId="56" fillId="5" borderId="42" xfId="0" applyFont="1" applyFill="1" applyBorder="1" applyAlignment="1">
      <alignment horizontal="left" vertical="center" wrapText="1"/>
    </xf>
    <xf numFmtId="0" fontId="56" fillId="5" borderId="42" xfId="0" applyFont="1" applyFill="1" applyBorder="1" applyAlignment="1">
      <alignment horizontal="right" vertical="center" wrapText="1"/>
    </xf>
    <xf numFmtId="0" fontId="56" fillId="5" borderId="1" xfId="13" applyFont="1" applyFill="1" applyAlignment="1">
      <alignment vertical="center" wrapText="1"/>
    </xf>
    <xf numFmtId="4" fontId="57" fillId="11" borderId="5" xfId="0" applyNumberFormat="1" applyFont="1" applyFill="1" applyBorder="1" applyAlignment="1">
      <alignment horizontal="right" vertical="center"/>
    </xf>
    <xf numFmtId="0" fontId="58" fillId="11" borderId="5" xfId="0" applyFont="1" applyFill="1" applyBorder="1" applyAlignment="1">
      <alignment horizontal="center" vertical="center" wrapText="1"/>
    </xf>
    <xf numFmtId="4" fontId="58" fillId="11" borderId="5" xfId="0" applyNumberFormat="1" applyFont="1" applyFill="1" applyBorder="1" applyAlignment="1">
      <alignment horizontal="right" vertical="center" wrapText="1"/>
    </xf>
    <xf numFmtId="0" fontId="59" fillId="9" borderId="5" xfId="0" applyFont="1" applyFill="1" applyBorder="1" applyAlignment="1">
      <alignment horizontal="center" vertical="center" wrapText="1"/>
    </xf>
    <xf numFmtId="0" fontId="59" fillId="9" borderId="5" xfId="0" applyFont="1" applyFill="1" applyBorder="1" applyAlignment="1">
      <alignment horizontal="left" vertical="center" wrapText="1"/>
    </xf>
    <xf numFmtId="4" fontId="59" fillId="9" borderId="5" xfId="0" applyNumberFormat="1" applyFont="1" applyFill="1" applyBorder="1" applyAlignment="1">
      <alignment horizontal="right" vertical="center" wrapText="1"/>
    </xf>
    <xf numFmtId="0" fontId="58" fillId="7" borderId="5" xfId="0" applyFont="1" applyFill="1" applyBorder="1" applyAlignment="1">
      <alignment horizontal="center" vertical="center" wrapText="1"/>
    </xf>
    <xf numFmtId="4" fontId="58" fillId="7" borderId="5" xfId="0" applyNumberFormat="1" applyFont="1" applyFill="1" applyBorder="1" applyAlignment="1">
      <alignment horizontal="center" vertical="center" wrapText="1"/>
    </xf>
    <xf numFmtId="0" fontId="59" fillId="7" borderId="5" xfId="0" applyFont="1" applyFill="1" applyBorder="1" applyAlignment="1">
      <alignment horizontal="center" vertical="center" wrapText="1"/>
    </xf>
    <xf numFmtId="43" fontId="59" fillId="7" borderId="5" xfId="0" applyNumberFormat="1" applyFont="1" applyFill="1" applyBorder="1" applyAlignment="1">
      <alignment horizontal="center" vertical="center" wrapText="1"/>
    </xf>
    <xf numFmtId="4" fontId="59" fillId="7" borderId="5" xfId="0" applyNumberFormat="1" applyFont="1" applyFill="1" applyBorder="1" applyAlignment="1">
      <alignment horizontal="right" vertical="center" wrapText="1"/>
    </xf>
    <xf numFmtId="4" fontId="59" fillId="7" borderId="5" xfId="0" applyNumberFormat="1" applyFont="1" applyFill="1" applyBorder="1" applyAlignment="1">
      <alignment horizontal="center" vertical="center" wrapText="1"/>
    </xf>
    <xf numFmtId="0" fontId="59" fillId="10" borderId="5" xfId="0" applyFont="1" applyFill="1" applyBorder="1" applyAlignment="1">
      <alignment horizontal="center" vertical="center" wrapText="1"/>
    </xf>
    <xf numFmtId="0" fontId="54" fillId="10" borderId="5" xfId="0" applyFont="1" applyFill="1" applyBorder="1" applyAlignment="1">
      <alignment horizontal="center" vertical="center" wrapText="1"/>
    </xf>
    <xf numFmtId="0" fontId="59" fillId="10" borderId="5" xfId="0" applyFont="1" applyFill="1" applyBorder="1" applyAlignment="1">
      <alignment horizontal="left" vertical="center" wrapText="1"/>
    </xf>
    <xf numFmtId="4" fontId="59" fillId="10" borderId="5" xfId="0" applyNumberFormat="1" applyFont="1" applyFill="1" applyBorder="1" applyAlignment="1">
      <alignment horizontal="right" vertical="center" wrapText="1"/>
    </xf>
    <xf numFmtId="0" fontId="57" fillId="11" borderId="5" xfId="0" applyFont="1" applyFill="1" applyBorder="1" applyAlignment="1">
      <alignment horizontal="center" vertical="center" wrapText="1"/>
    </xf>
    <xf numFmtId="4" fontId="57" fillId="11" borderId="5" xfId="0" applyNumberFormat="1" applyFont="1" applyFill="1" applyBorder="1" applyAlignment="1">
      <alignment vertical="center" wrapText="1"/>
    </xf>
    <xf numFmtId="0" fontId="60" fillId="9" borderId="5" xfId="0" applyFont="1" applyFill="1" applyBorder="1" applyAlignment="1">
      <alignment vertical="center" wrapText="1"/>
    </xf>
    <xf numFmtId="4" fontId="60" fillId="9" borderId="5" xfId="0" applyNumberFormat="1" applyFont="1" applyFill="1" applyBorder="1" applyAlignment="1">
      <alignment horizontal="right" vertical="center" wrapText="1"/>
    </xf>
    <xf numFmtId="0" fontId="61" fillId="0" borderId="5" xfId="0" applyFont="1" applyBorder="1" applyAlignment="1">
      <alignment vertical="center"/>
    </xf>
    <xf numFmtId="2" fontId="60" fillId="9" borderId="5" xfId="0" applyNumberFormat="1" applyFont="1" applyFill="1" applyBorder="1" applyAlignment="1">
      <alignment vertical="center" wrapText="1"/>
    </xf>
    <xf numFmtId="2" fontId="60" fillId="7" borderId="5" xfId="0" applyNumberFormat="1" applyFont="1" applyFill="1" applyBorder="1" applyAlignment="1">
      <alignment vertical="center" wrapText="1"/>
    </xf>
    <xf numFmtId="2" fontId="60" fillId="7" borderId="5" xfId="0" applyNumberFormat="1" applyFont="1" applyFill="1" applyBorder="1" applyAlignment="1">
      <alignment horizontal="right" vertical="center" wrapText="1"/>
    </xf>
    <xf numFmtId="2" fontId="59" fillId="7" borderId="5" xfId="0" applyNumberFormat="1" applyFont="1" applyFill="1" applyBorder="1" applyAlignment="1">
      <alignment horizontal="right" vertical="center" wrapText="1"/>
    </xf>
    <xf numFmtId="4" fontId="60" fillId="9" borderId="5" xfId="0" applyNumberFormat="1" applyFont="1" applyFill="1" applyBorder="1" applyAlignment="1">
      <alignment vertical="center" wrapText="1"/>
    </xf>
    <xf numFmtId="0" fontId="60" fillId="7" borderId="5" xfId="0" applyFont="1" applyFill="1" applyBorder="1" applyAlignment="1">
      <alignment horizontal="center" vertical="center" wrapText="1"/>
    </xf>
    <xf numFmtId="2" fontId="59" fillId="7" borderId="5" xfId="0" applyNumberFormat="1" applyFont="1" applyFill="1" applyBorder="1" applyAlignment="1">
      <alignment horizontal="center" vertical="center" wrapText="1"/>
    </xf>
    <xf numFmtId="2" fontId="60" fillId="7" borderId="5" xfId="0" applyNumberFormat="1" applyFont="1" applyFill="1" applyBorder="1" applyAlignment="1">
      <alignment horizontal="center" vertical="center" wrapText="1"/>
    </xf>
    <xf numFmtId="0" fontId="60" fillId="7" borderId="5" xfId="0" applyFont="1" applyFill="1" applyBorder="1" applyAlignment="1">
      <alignment vertical="center" wrapText="1"/>
    </xf>
    <xf numFmtId="2" fontId="60" fillId="9" borderId="5" xfId="0" applyNumberFormat="1" applyFont="1" applyFill="1" applyBorder="1" applyAlignment="1">
      <alignment horizontal="right" vertical="center" wrapText="1"/>
    </xf>
    <xf numFmtId="4" fontId="62" fillId="0" borderId="5" xfId="0" applyNumberFormat="1" applyFont="1" applyBorder="1" applyAlignment="1">
      <alignment horizontal="center" vertical="center"/>
    </xf>
    <xf numFmtId="0" fontId="63" fillId="9" borderId="5" xfId="0" applyFont="1" applyFill="1" applyBorder="1" applyAlignment="1">
      <alignment horizontal="center" vertical="center" wrapText="1"/>
    </xf>
    <xf numFmtId="2" fontId="59" fillId="9" borderId="5" xfId="0" applyNumberFormat="1" applyFont="1" applyFill="1" applyBorder="1" applyAlignment="1">
      <alignment horizontal="right" vertical="center" wrapText="1"/>
    </xf>
    <xf numFmtId="0" fontId="62" fillId="0" borderId="5" xfId="0" applyFont="1" applyBorder="1" applyAlignment="1">
      <alignment horizontal="center" vertical="center"/>
    </xf>
    <xf numFmtId="4" fontId="59" fillId="7" borderId="5" xfId="0" applyNumberFormat="1" applyFont="1" applyFill="1" applyBorder="1" applyAlignment="1">
      <alignment vertical="center" wrapText="1"/>
    </xf>
    <xf numFmtId="0" fontId="60" fillId="9" borderId="5" xfId="0" applyFont="1" applyFill="1" applyBorder="1" applyAlignment="1">
      <alignment horizontal="left" vertical="center" wrapText="1"/>
    </xf>
    <xf numFmtId="0" fontId="61" fillId="9" borderId="5" xfId="0" applyFont="1" applyFill="1" applyBorder="1" applyAlignment="1">
      <alignment vertical="center" wrapText="1"/>
    </xf>
    <xf numFmtId="4" fontId="59" fillId="9" borderId="5" xfId="0" applyNumberFormat="1" applyFont="1" applyFill="1" applyBorder="1" applyAlignment="1">
      <alignment vertical="center" wrapText="1"/>
    </xf>
    <xf numFmtId="2" fontId="59" fillId="9" borderId="5" xfId="0" applyNumberFormat="1" applyFont="1" applyFill="1" applyBorder="1" applyAlignment="1">
      <alignment vertical="center" wrapText="1"/>
    </xf>
    <xf numFmtId="0" fontId="59" fillId="7" borderId="5" xfId="0" applyFont="1" applyFill="1" applyBorder="1" applyAlignment="1">
      <alignment horizontal="left" vertical="center" wrapText="1"/>
    </xf>
    <xf numFmtId="0" fontId="59" fillId="9" borderId="5" xfId="0" applyFont="1" applyFill="1" applyBorder="1" applyAlignment="1">
      <alignment vertical="center" wrapText="1"/>
    </xf>
    <xf numFmtId="4" fontId="64" fillId="0" borderId="5" xfId="0" applyNumberFormat="1" applyFont="1" applyBorder="1" applyAlignment="1">
      <alignment horizontal="center" vertical="center"/>
    </xf>
    <xf numFmtId="0" fontId="59" fillId="7" borderId="5" xfId="0" applyFont="1" applyFill="1" applyBorder="1" applyAlignment="1">
      <alignment vertical="center" wrapText="1"/>
    </xf>
    <xf numFmtId="0" fontId="65" fillId="9" borderId="5" xfId="0" applyFont="1" applyFill="1" applyBorder="1" applyAlignment="1">
      <alignment horizontal="center" vertical="center" wrapText="1"/>
    </xf>
    <xf numFmtId="0" fontId="65" fillId="9" borderId="5" xfId="0" applyFont="1" applyFill="1" applyBorder="1" applyAlignment="1">
      <alignment horizontal="left" vertical="center" wrapText="1"/>
    </xf>
    <xf numFmtId="2" fontId="65" fillId="9" borderId="5" xfId="0" applyNumberFormat="1" applyFont="1" applyFill="1" applyBorder="1" applyAlignment="1">
      <alignment horizontal="right" vertical="center" wrapText="1"/>
    </xf>
    <xf numFmtId="0" fontId="58" fillId="3" borderId="5" xfId="0" applyFont="1" applyFill="1" applyBorder="1" applyAlignment="1">
      <alignment horizontal="left" vertical="center" wrapText="1"/>
    </xf>
    <xf numFmtId="4" fontId="58" fillId="4" borderId="5" xfId="0" applyNumberFormat="1" applyFont="1" applyFill="1" applyBorder="1" applyAlignment="1">
      <alignment horizontal="center" vertical="center" wrapText="1"/>
    </xf>
    <xf numFmtId="0" fontId="58" fillId="9" borderId="5" xfId="0" applyFont="1" applyFill="1" applyBorder="1" applyAlignment="1">
      <alignment horizontal="center" vertical="center" wrapText="1"/>
    </xf>
    <xf numFmtId="0" fontId="62" fillId="9" borderId="5" xfId="0" applyFont="1" applyFill="1" applyBorder="1" applyAlignment="1">
      <alignment horizontal="center" vertical="center"/>
    </xf>
    <xf numFmtId="2" fontId="61" fillId="9" borderId="5" xfId="0" applyNumberFormat="1" applyFont="1" applyFill="1" applyBorder="1" applyAlignment="1">
      <alignment horizontal="center" vertical="center"/>
    </xf>
    <xf numFmtId="0" fontId="58" fillId="10" borderId="5" xfId="0" applyFont="1" applyFill="1" applyBorder="1" applyAlignment="1">
      <alignment horizontal="center" vertical="center" wrapText="1"/>
    </xf>
    <xf numFmtId="0" fontId="59" fillId="7" borderId="5" xfId="0" applyFont="1" applyFill="1" applyBorder="1" applyAlignment="1">
      <alignment horizontal="right" vertical="center" wrapText="1"/>
    </xf>
    <xf numFmtId="0" fontId="62" fillId="7" borderId="5" xfId="0" applyFont="1" applyFill="1" applyBorder="1" applyAlignment="1">
      <alignment horizontal="center" vertical="center"/>
    </xf>
    <xf numFmtId="2" fontId="58" fillId="7" borderId="5" xfId="0" applyNumberFormat="1" applyFont="1" applyFill="1" applyBorder="1" applyAlignment="1">
      <alignment horizontal="center" vertical="center" wrapText="1"/>
    </xf>
    <xf numFmtId="0" fontId="62" fillId="7" borderId="5" xfId="0" applyFont="1" applyFill="1" applyBorder="1" applyAlignment="1">
      <alignment vertical="center"/>
    </xf>
    <xf numFmtId="0" fontId="59" fillId="10" borderId="5" xfId="0" applyFont="1" applyFill="1" applyBorder="1" applyAlignment="1">
      <alignment vertical="center" wrapText="1"/>
    </xf>
    <xf numFmtId="2" fontId="59" fillId="7" borderId="5" xfId="0" quotePrefix="1" applyNumberFormat="1" applyFont="1" applyFill="1" applyBorder="1" applyAlignment="1">
      <alignment horizontal="right" vertical="center" wrapText="1"/>
    </xf>
    <xf numFmtId="0" fontId="62" fillId="9" borderId="5" xfId="0" applyFont="1" applyFill="1" applyBorder="1" applyAlignment="1">
      <alignment vertical="center" wrapText="1"/>
    </xf>
    <xf numFmtId="2" fontId="59" fillId="9" borderId="5" xfId="0" applyNumberFormat="1" applyFont="1" applyFill="1" applyBorder="1" applyAlignment="1">
      <alignment horizontal="center" vertical="center" wrapText="1"/>
    </xf>
    <xf numFmtId="4" fontId="66" fillId="0" borderId="5" xfId="0" applyNumberFormat="1" applyFont="1" applyBorder="1" applyAlignment="1">
      <alignment horizontal="center" vertical="center"/>
    </xf>
    <xf numFmtId="0" fontId="58" fillId="9" borderId="5" xfId="0" applyFont="1" applyFill="1" applyBorder="1" applyAlignment="1">
      <alignment horizontal="left" vertical="center" wrapText="1"/>
    </xf>
    <xf numFmtId="4" fontId="58" fillId="9" borderId="5" xfId="0" applyNumberFormat="1" applyFont="1" applyFill="1" applyBorder="1" applyAlignment="1">
      <alignment horizontal="right" vertical="center" wrapText="1"/>
    </xf>
    <xf numFmtId="10" fontId="58" fillId="9" borderId="5" xfId="6" applyNumberFormat="1" applyFont="1" applyFill="1" applyBorder="1" applyAlignment="1">
      <alignment horizontal="right" vertical="center" wrapText="1"/>
    </xf>
    <xf numFmtId="4" fontId="64" fillId="11" borderId="5" xfId="0" applyNumberFormat="1" applyFont="1" applyFill="1" applyBorder="1" applyAlignment="1">
      <alignment horizontal="right" vertical="center"/>
    </xf>
    <xf numFmtId="10" fontId="64" fillId="11" borderId="5" xfId="0" applyNumberFormat="1" applyFont="1" applyFill="1" applyBorder="1" applyAlignment="1">
      <alignment horizontal="right" vertical="center"/>
    </xf>
    <xf numFmtId="0" fontId="56" fillId="5" borderId="42" xfId="13" applyFont="1" applyFill="1" applyBorder="1" applyAlignment="1">
      <alignment horizontal="center" vertical="center" wrapText="1"/>
    </xf>
    <xf numFmtId="0" fontId="56" fillId="5" borderId="42" xfId="13" applyFont="1" applyFill="1" applyBorder="1" applyAlignment="1">
      <alignment horizontal="left" vertical="center" wrapText="1"/>
    </xf>
    <xf numFmtId="0" fontId="56" fillId="5" borderId="42" xfId="13" applyFont="1" applyFill="1" applyBorder="1" applyAlignment="1">
      <alignment horizontal="right" vertical="center" wrapText="1"/>
    </xf>
    <xf numFmtId="0" fontId="54" fillId="18" borderId="42" xfId="13" applyFont="1" applyFill="1" applyBorder="1" applyAlignment="1">
      <alignment horizontal="center" vertical="center" wrapText="1"/>
    </xf>
    <xf numFmtId="0" fontId="54" fillId="18" borderId="42" xfId="13" applyFont="1" applyFill="1" applyBorder="1" applyAlignment="1">
      <alignment horizontal="left" vertical="center" wrapText="1"/>
    </xf>
    <xf numFmtId="166" fontId="54" fillId="18" borderId="42" xfId="13" applyNumberFormat="1" applyFont="1" applyFill="1" applyBorder="1" applyAlignment="1">
      <alignment horizontal="right" vertical="center" wrapText="1"/>
    </xf>
    <xf numFmtId="4" fontId="54" fillId="18" borderId="42" xfId="13" applyNumberFormat="1" applyFont="1" applyFill="1" applyBorder="1" applyAlignment="1">
      <alignment horizontal="right" vertical="center" wrapText="1"/>
    </xf>
    <xf numFmtId="0" fontId="55" fillId="21" borderId="42" xfId="13" applyFont="1" applyFill="1" applyBorder="1" applyAlignment="1">
      <alignment horizontal="center" vertical="center" wrapText="1"/>
    </xf>
    <xf numFmtId="0" fontId="55" fillId="21" borderId="42" xfId="13" applyFont="1" applyFill="1" applyBorder="1" applyAlignment="1">
      <alignment horizontal="left" vertical="center" wrapText="1"/>
    </xf>
    <xf numFmtId="166" fontId="55" fillId="21" borderId="42" xfId="13" applyNumberFormat="1" applyFont="1" applyFill="1" applyBorder="1" applyAlignment="1">
      <alignment horizontal="right" vertical="center" wrapText="1"/>
    </xf>
    <xf numFmtId="4" fontId="55" fillId="21" borderId="42" xfId="13" applyNumberFormat="1" applyFont="1" applyFill="1" applyBorder="1" applyAlignment="1">
      <alignment horizontal="right" vertical="center" wrapText="1"/>
    </xf>
    <xf numFmtId="0" fontId="55" fillId="22" borderId="42" xfId="13" applyFont="1" applyFill="1" applyBorder="1" applyAlignment="1">
      <alignment horizontal="center" vertical="center" wrapText="1"/>
    </xf>
    <xf numFmtId="0" fontId="55" fillId="22" borderId="42" xfId="13" applyFont="1" applyFill="1" applyBorder="1" applyAlignment="1">
      <alignment horizontal="left" vertical="center" wrapText="1"/>
    </xf>
    <xf numFmtId="166" fontId="55" fillId="22" borderId="42" xfId="13" applyNumberFormat="1" applyFont="1" applyFill="1" applyBorder="1" applyAlignment="1">
      <alignment horizontal="right" vertical="center" wrapText="1"/>
    </xf>
    <xf numFmtId="4" fontId="55" fillId="22" borderId="42" xfId="13" applyNumberFormat="1" applyFont="1" applyFill="1" applyBorder="1" applyAlignment="1">
      <alignment horizontal="right" vertical="center" wrapText="1"/>
    </xf>
    <xf numFmtId="0" fontId="67" fillId="5" borderId="1" xfId="13" applyFont="1" applyFill="1" applyAlignment="1">
      <alignment horizontal="center" vertical="center" wrapText="1"/>
    </xf>
    <xf numFmtId="0" fontId="67" fillId="5" borderId="1" xfId="13" applyFont="1" applyFill="1" applyAlignment="1">
      <alignment horizontal="right" vertical="center" wrapText="1"/>
    </xf>
    <xf numFmtId="4" fontId="67" fillId="5" borderId="1" xfId="13" applyNumberFormat="1" applyFont="1" applyFill="1" applyAlignment="1">
      <alignment horizontal="right" vertical="center" wrapText="1"/>
    </xf>
    <xf numFmtId="0" fontId="54" fillId="20" borderId="42" xfId="13" applyFont="1" applyFill="1" applyBorder="1" applyAlignment="1">
      <alignment horizontal="center" vertical="center" wrapText="1"/>
    </xf>
    <xf numFmtId="0" fontId="54" fillId="20" borderId="42" xfId="13" applyFont="1" applyFill="1" applyBorder="1" applyAlignment="1">
      <alignment horizontal="left" vertical="center" wrapText="1"/>
    </xf>
    <xf numFmtId="166" fontId="54" fillId="20" borderId="42" xfId="13" applyNumberFormat="1" applyFont="1" applyFill="1" applyBorder="1" applyAlignment="1">
      <alignment horizontal="right" vertical="center" wrapText="1"/>
    </xf>
    <xf numFmtId="4" fontId="54" fillId="20" borderId="42" xfId="13" applyNumberFormat="1" applyFont="1" applyFill="1" applyBorder="1" applyAlignment="1">
      <alignment horizontal="right" vertical="center" wrapText="1"/>
    </xf>
    <xf numFmtId="0" fontId="56" fillId="5" borderId="1" xfId="13" applyFont="1" applyFill="1" applyAlignment="1">
      <alignment horizontal="right" vertical="center" wrapText="1"/>
    </xf>
    <xf numFmtId="4" fontId="56" fillId="5" borderId="1" xfId="13" applyNumberFormat="1" applyFont="1" applyFill="1" applyAlignment="1">
      <alignment horizontal="right" vertical="center" wrapText="1"/>
    </xf>
    <xf numFmtId="167" fontId="55" fillId="22" borderId="42" xfId="13" applyNumberFormat="1" applyFont="1" applyFill="1" applyBorder="1" applyAlignment="1">
      <alignment horizontal="right" vertical="center" wrapText="1"/>
    </xf>
    <xf numFmtId="167" fontId="56" fillId="5" borderId="1" xfId="13" applyNumberFormat="1" applyFont="1" applyFill="1" applyAlignment="1">
      <alignment horizontal="right" vertical="center" wrapText="1"/>
    </xf>
    <xf numFmtId="167" fontId="55" fillId="21" borderId="42" xfId="13" applyNumberFormat="1" applyFont="1" applyFill="1" applyBorder="1" applyAlignment="1">
      <alignment horizontal="right" vertical="center" wrapText="1"/>
    </xf>
    <xf numFmtId="0" fontId="55" fillId="21" borderId="42" xfId="13" applyFont="1" applyFill="1" applyBorder="1" applyAlignment="1">
      <alignment horizontal="right" vertical="center" wrapText="1"/>
    </xf>
    <xf numFmtId="0" fontId="55" fillId="5" borderId="1" xfId="13" applyFont="1" applyFill="1" applyAlignment="1">
      <alignment horizontal="left" vertical="center" wrapText="1"/>
    </xf>
    <xf numFmtId="0" fontId="57" fillId="9" borderId="5" xfId="13" applyFont="1" applyFill="1" applyBorder="1" applyAlignment="1">
      <alignment horizontal="center" vertical="center" wrapText="1"/>
    </xf>
    <xf numFmtId="0" fontId="59" fillId="24" borderId="5" xfId="0" applyFont="1" applyFill="1" applyBorder="1" applyAlignment="1">
      <alignment horizontal="center" vertical="center" wrapText="1"/>
    </xf>
    <xf numFmtId="0" fontId="59" fillId="24" borderId="5" xfId="0" applyFont="1" applyFill="1" applyBorder="1" applyAlignment="1">
      <alignment horizontal="left" vertical="center" wrapText="1"/>
    </xf>
    <xf numFmtId="43" fontId="59" fillId="24" borderId="5" xfId="0" applyNumberFormat="1" applyFont="1" applyFill="1" applyBorder="1" applyAlignment="1">
      <alignment horizontal="center" vertical="center" wrapText="1"/>
    </xf>
    <xf numFmtId="165" fontId="59" fillId="24" borderId="5" xfId="0" applyNumberFormat="1" applyFont="1" applyFill="1" applyBorder="1" applyAlignment="1">
      <alignment horizontal="center" vertical="center" wrapText="1"/>
    </xf>
    <xf numFmtId="165" fontId="62" fillId="24" borderId="5" xfId="0" applyNumberFormat="1" applyFont="1" applyFill="1" applyBorder="1" applyAlignment="1">
      <alignment horizontal="center" vertical="center"/>
    </xf>
    <xf numFmtId="10" fontId="62" fillId="24" borderId="5" xfId="0" applyNumberFormat="1" applyFont="1" applyFill="1" applyBorder="1" applyAlignment="1">
      <alignment horizontal="center" vertical="center"/>
    </xf>
    <xf numFmtId="0" fontId="59" fillId="11" borderId="5" xfId="0" applyFont="1" applyFill="1" applyBorder="1" applyAlignment="1">
      <alignment horizontal="center" vertical="center" wrapText="1"/>
    </xf>
    <xf numFmtId="0" fontId="59" fillId="11" borderId="5" xfId="0" applyFont="1" applyFill="1" applyBorder="1" applyAlignment="1">
      <alignment horizontal="left" vertical="center" wrapText="1"/>
    </xf>
    <xf numFmtId="43" fontId="59" fillId="11" borderId="5" xfId="0" applyNumberFormat="1" applyFont="1" applyFill="1" applyBorder="1" applyAlignment="1">
      <alignment horizontal="center" vertical="center" wrapText="1"/>
    </xf>
    <xf numFmtId="165" fontId="59" fillId="11" borderId="5" xfId="0" applyNumberFormat="1" applyFont="1" applyFill="1" applyBorder="1" applyAlignment="1">
      <alignment horizontal="center" vertical="center" wrapText="1"/>
    </xf>
    <xf numFmtId="10" fontId="62" fillId="11" borderId="5" xfId="0" applyNumberFormat="1" applyFont="1" applyFill="1" applyBorder="1" applyAlignment="1">
      <alignment horizontal="center" vertical="center"/>
    </xf>
    <xf numFmtId="0" fontId="59" fillId="25" borderId="5" xfId="0" applyFont="1" applyFill="1" applyBorder="1" applyAlignment="1">
      <alignment horizontal="center" vertical="center" wrapText="1"/>
    </xf>
    <xf numFmtId="0" fontId="59" fillId="25" borderId="5" xfId="0" applyFont="1" applyFill="1" applyBorder="1" applyAlignment="1">
      <alignment horizontal="left" vertical="center" wrapText="1"/>
    </xf>
    <xf numFmtId="43" fontId="59" fillId="25" borderId="5" xfId="0" applyNumberFormat="1" applyFont="1" applyFill="1" applyBorder="1" applyAlignment="1">
      <alignment horizontal="center" vertical="center" wrapText="1"/>
    </xf>
    <xf numFmtId="165" fontId="59" fillId="25" borderId="5" xfId="0" applyNumberFormat="1" applyFont="1" applyFill="1" applyBorder="1" applyAlignment="1">
      <alignment horizontal="center" vertical="center" wrapText="1"/>
    </xf>
    <xf numFmtId="10" fontId="62" fillId="25" borderId="5" xfId="0" applyNumberFormat="1" applyFont="1" applyFill="1" applyBorder="1" applyAlignment="1">
      <alignment horizontal="center" vertical="center"/>
    </xf>
    <xf numFmtId="0" fontId="62" fillId="7" borderId="1" xfId="0" applyFont="1" applyFill="1" applyBorder="1" applyAlignment="1">
      <alignment vertical="center"/>
    </xf>
    <xf numFmtId="43" fontId="62" fillId="7" borderId="1" xfId="0" applyNumberFormat="1" applyFont="1" applyFill="1" applyBorder="1" applyAlignment="1">
      <alignment horizontal="center" vertical="center"/>
    </xf>
    <xf numFmtId="0" fontId="62" fillId="7" borderId="1" xfId="0" applyFont="1" applyFill="1" applyBorder="1" applyAlignment="1">
      <alignment horizontal="center" vertical="center"/>
    </xf>
    <xf numFmtId="43" fontId="64" fillId="7" borderId="1" xfId="0" applyNumberFormat="1" applyFont="1" applyFill="1" applyBorder="1" applyAlignment="1">
      <alignment horizontal="center" vertical="center"/>
    </xf>
    <xf numFmtId="10" fontId="58" fillId="9" borderId="5" xfId="6" applyNumberFormat="1" applyFont="1" applyFill="1" applyBorder="1" applyAlignment="1">
      <alignment horizontal="center" vertical="center" wrapText="1"/>
    </xf>
    <xf numFmtId="10" fontId="64" fillId="9" borderId="5" xfId="6" applyNumberFormat="1" applyFont="1" applyFill="1" applyBorder="1" applyAlignment="1">
      <alignment horizontal="right" vertical="center"/>
    </xf>
    <xf numFmtId="4" fontId="27" fillId="11" borderId="5" xfId="0" applyNumberFormat="1" applyFont="1" applyFill="1" applyBorder="1" applyAlignment="1">
      <alignment horizontal="center" vertical="center"/>
    </xf>
    <xf numFmtId="4" fontId="57" fillId="11" borderId="5" xfId="0" applyNumberFormat="1" applyFont="1" applyFill="1" applyBorder="1" applyAlignment="1">
      <alignment horizontal="center" vertical="center"/>
    </xf>
    <xf numFmtId="0" fontId="58" fillId="9" borderId="5" xfId="0" applyFont="1" applyFill="1" applyBorder="1" applyAlignment="1">
      <alignment horizontal="left" vertical="center" wrapText="1"/>
    </xf>
    <xf numFmtId="0" fontId="58" fillId="11" borderId="5" xfId="0" applyFont="1" applyFill="1" applyBorder="1" applyAlignment="1">
      <alignment horizontal="center" vertical="center" wrapText="1"/>
    </xf>
    <xf numFmtId="0" fontId="7" fillId="11" borderId="5" xfId="0" applyFont="1" applyFill="1" applyBorder="1" applyAlignment="1">
      <alignment horizontal="center" vertical="center"/>
    </xf>
    <xf numFmtId="0" fontId="0" fillId="0" borderId="5" xfId="0" applyBorder="1" applyAlignment="1">
      <alignment horizontal="center"/>
    </xf>
    <xf numFmtId="0" fontId="8" fillId="7" borderId="5" xfId="0" applyFont="1" applyFill="1" applyBorder="1" applyAlignment="1">
      <alignment horizontal="left" vertical="center" wrapText="1"/>
    </xf>
    <xf numFmtId="4" fontId="29" fillId="11" borderId="5" xfId="0" applyNumberFormat="1" applyFont="1" applyFill="1" applyBorder="1" applyAlignment="1">
      <alignment horizontal="center" vertical="center"/>
    </xf>
    <xf numFmtId="0" fontId="29" fillId="11" borderId="5" xfId="0" applyFont="1" applyFill="1" applyBorder="1" applyAlignment="1">
      <alignment horizontal="center" vertical="center" wrapText="1"/>
    </xf>
    <xf numFmtId="0" fontId="11" fillId="7" borderId="5" xfId="0" applyFont="1" applyFill="1" applyBorder="1" applyAlignment="1">
      <alignment horizontal="left"/>
    </xf>
    <xf numFmtId="0" fontId="11" fillId="7" borderId="5" xfId="0" applyFont="1" applyFill="1" applyBorder="1" applyAlignment="1">
      <alignment horizontal="left" vertical="center"/>
    </xf>
    <xf numFmtId="4" fontId="59" fillId="7" borderId="5" xfId="0" applyNumberFormat="1" applyFont="1" applyFill="1" applyBorder="1" applyAlignment="1">
      <alignment horizontal="center" vertical="center" wrapText="1"/>
    </xf>
    <xf numFmtId="0" fontId="62" fillId="7" borderId="5" xfId="0" applyFont="1" applyFill="1" applyBorder="1" applyAlignment="1">
      <alignment horizontal="center" vertical="center"/>
    </xf>
    <xf numFmtId="0" fontId="58" fillId="7" borderId="5" xfId="0" applyFont="1" applyFill="1" applyBorder="1" applyAlignment="1">
      <alignment horizontal="center" vertical="center" wrapText="1"/>
    </xf>
    <xf numFmtId="0" fontId="59" fillId="7" borderId="5" xfId="0" applyFont="1" applyFill="1" applyBorder="1" applyAlignment="1">
      <alignment horizontal="center" vertical="center" wrapText="1"/>
    </xf>
    <xf numFmtId="0" fontId="62" fillId="0" borderId="5" xfId="0" applyFont="1" applyBorder="1" applyAlignment="1">
      <alignment horizontal="center" vertical="center"/>
    </xf>
    <xf numFmtId="0" fontId="58" fillId="11" borderId="5" xfId="0" applyFont="1" applyFill="1" applyBorder="1" applyAlignment="1">
      <alignment horizontal="left" vertical="center" wrapText="1"/>
    </xf>
    <xf numFmtId="0" fontId="59" fillId="10" borderId="5" xfId="0" applyFont="1" applyFill="1" applyBorder="1" applyAlignment="1">
      <alignment horizontal="center" vertical="center" wrapText="1"/>
    </xf>
    <xf numFmtId="0" fontId="61" fillId="0" borderId="5" xfId="0" applyFont="1" applyBorder="1" applyAlignment="1">
      <alignment horizontal="center" vertical="center"/>
    </xf>
    <xf numFmtId="0" fontId="59" fillId="7" borderId="6" xfId="0" applyFont="1" applyFill="1" applyBorder="1" applyAlignment="1">
      <alignment horizontal="center" vertical="center" wrapText="1"/>
    </xf>
    <xf numFmtId="0" fontId="59" fillId="7" borderId="7" xfId="0" applyFont="1" applyFill="1" applyBorder="1" applyAlignment="1">
      <alignment horizontal="center" vertical="center" wrapText="1"/>
    </xf>
    <xf numFmtId="0" fontId="59" fillId="7" borderId="8" xfId="0" applyFont="1" applyFill="1" applyBorder="1" applyAlignment="1">
      <alignment horizontal="center" vertical="center" wrapText="1"/>
    </xf>
    <xf numFmtId="4" fontId="59" fillId="7" borderId="6" xfId="0" applyNumberFormat="1" applyFont="1" applyFill="1" applyBorder="1" applyAlignment="1">
      <alignment horizontal="center" vertical="center" wrapText="1"/>
    </xf>
    <xf numFmtId="4" fontId="59" fillId="7" borderId="7" xfId="0" applyNumberFormat="1" applyFont="1" applyFill="1" applyBorder="1" applyAlignment="1">
      <alignment horizontal="center" vertical="center" wrapText="1"/>
    </xf>
    <xf numFmtId="4" fontId="59" fillId="7" borderId="8" xfId="0" applyNumberFormat="1" applyFont="1" applyFill="1" applyBorder="1" applyAlignment="1">
      <alignment horizontal="center" vertical="center" wrapText="1"/>
    </xf>
    <xf numFmtId="0" fontId="59" fillId="10" borderId="6" xfId="0" applyFont="1" applyFill="1" applyBorder="1" applyAlignment="1">
      <alignment horizontal="center" vertical="center" wrapText="1"/>
    </xf>
    <xf numFmtId="0" fontId="59" fillId="10" borderId="7" xfId="0" applyFont="1" applyFill="1" applyBorder="1" applyAlignment="1">
      <alignment horizontal="center" vertical="center" wrapText="1"/>
    </xf>
    <xf numFmtId="4" fontId="5" fillId="7" borderId="1" xfId="0" applyNumberFormat="1" applyFont="1" applyFill="1" applyBorder="1" applyAlignment="1">
      <alignment horizontal="center" vertical="center" wrapText="1"/>
    </xf>
    <xf numFmtId="0" fontId="60" fillId="7" borderId="5" xfId="0" applyFont="1" applyFill="1" applyBorder="1" applyAlignment="1">
      <alignment horizontal="center" vertical="center" wrapText="1"/>
    </xf>
    <xf numFmtId="0" fontId="57" fillId="11" borderId="5" xfId="0" applyFont="1" applyFill="1" applyBorder="1" applyAlignment="1">
      <alignment horizontal="left" vertical="center" wrapText="1"/>
    </xf>
    <xf numFmtId="0" fontId="4" fillId="8" borderId="2" xfId="0" applyFont="1" applyFill="1" applyBorder="1" applyAlignment="1">
      <alignment horizontal="left" vertical="center" wrapText="1"/>
    </xf>
    <xf numFmtId="0" fontId="4" fillId="8" borderId="3" xfId="0" applyFont="1" applyFill="1" applyBorder="1" applyAlignment="1">
      <alignment horizontal="left" vertical="center" wrapText="1"/>
    </xf>
    <xf numFmtId="0" fontId="50" fillId="7" borderId="49" xfId="0" applyFont="1" applyFill="1" applyBorder="1" applyAlignment="1">
      <alignment horizontal="center" vertical="center" wrapText="1"/>
    </xf>
    <xf numFmtId="0" fontId="50" fillId="7" borderId="50" xfId="0" applyFont="1" applyFill="1" applyBorder="1" applyAlignment="1">
      <alignment horizontal="center" vertical="center" wrapText="1"/>
    </xf>
    <xf numFmtId="0" fontId="50" fillId="7" borderId="37"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10" xfId="0" applyFont="1" applyFill="1" applyBorder="1" applyAlignment="1">
      <alignment horizontal="center" vertical="center" wrapText="1"/>
    </xf>
    <xf numFmtId="0" fontId="0" fillId="0" borderId="5" xfId="0" applyBorder="1" applyAlignment="1">
      <alignment horizontal="center" vertical="center"/>
    </xf>
    <xf numFmtId="0" fontId="11" fillId="7" borderId="5" xfId="0" applyFont="1" applyFill="1" applyBorder="1" applyAlignment="1">
      <alignment vertical="center"/>
    </xf>
    <xf numFmtId="0" fontId="58" fillId="3" borderId="5" xfId="0" applyFont="1" applyFill="1" applyBorder="1" applyAlignment="1">
      <alignment horizontal="center" vertical="center" wrapText="1"/>
    </xf>
    <xf numFmtId="169" fontId="27" fillId="7" borderId="6" xfId="6" applyNumberFormat="1" applyFont="1" applyFill="1" applyBorder="1" applyAlignment="1">
      <alignment horizontal="center" vertical="center"/>
    </xf>
    <xf numFmtId="169" fontId="27" fillId="7" borderId="8" xfId="6" applyNumberFormat="1" applyFont="1" applyFill="1" applyBorder="1" applyAlignment="1">
      <alignment horizontal="center" vertical="center"/>
    </xf>
    <xf numFmtId="0" fontId="56" fillId="5" borderId="1" xfId="13" applyFont="1" applyFill="1" applyAlignment="1">
      <alignment horizontal="left" vertical="center" wrapText="1"/>
    </xf>
    <xf numFmtId="0" fontId="40" fillId="5" borderId="1" xfId="13" applyFont="1" applyFill="1" applyAlignment="1">
      <alignment horizontal="left" vertical="top" wrapText="1"/>
    </xf>
    <xf numFmtId="0" fontId="56" fillId="5" borderId="1" xfId="13" applyFont="1" applyFill="1" applyAlignment="1">
      <alignment horizontal="left" vertical="top" wrapText="1"/>
    </xf>
    <xf numFmtId="0" fontId="56" fillId="5" borderId="0" xfId="0" applyFont="1" applyFill="1" applyAlignment="1">
      <alignment horizontal="center" vertical="center" wrapText="1"/>
    </xf>
    <xf numFmtId="0" fontId="56" fillId="5" borderId="0" xfId="0" applyFont="1" applyFill="1" applyAlignment="1">
      <alignment horizontal="left" vertical="center" wrapText="1"/>
    </xf>
    <xf numFmtId="0" fontId="56" fillId="5" borderId="0" xfId="0" applyFont="1" applyFill="1" applyAlignment="1">
      <alignment horizontal="right" vertical="center" wrapText="1"/>
    </xf>
    <xf numFmtId="4" fontId="56" fillId="5" borderId="0" xfId="0" applyNumberFormat="1" applyFont="1" applyFill="1" applyAlignment="1">
      <alignment horizontal="right" vertical="center" wrapText="1"/>
    </xf>
    <xf numFmtId="0" fontId="56" fillId="5" borderId="1" xfId="13" applyFont="1" applyFill="1" applyAlignment="1">
      <alignment horizontal="center" vertical="center" wrapText="1"/>
    </xf>
    <xf numFmtId="0" fontId="55" fillId="6" borderId="1" xfId="13" applyFont="1" applyAlignment="1">
      <alignment vertical="center"/>
    </xf>
    <xf numFmtId="0" fontId="56" fillId="5" borderId="47" xfId="13" applyFont="1" applyFill="1" applyBorder="1" applyAlignment="1">
      <alignment horizontal="left" vertical="center" wrapText="1"/>
    </xf>
    <xf numFmtId="0" fontId="56" fillId="5" borderId="48" xfId="13" applyFont="1" applyFill="1" applyBorder="1" applyAlignment="1">
      <alignment horizontal="left" vertical="center" wrapText="1"/>
    </xf>
    <xf numFmtId="0" fontId="55" fillId="21" borderId="47" xfId="13" applyFont="1" applyFill="1" applyBorder="1" applyAlignment="1">
      <alignment horizontal="left" vertical="center" wrapText="1"/>
    </xf>
    <xf numFmtId="0" fontId="55" fillId="21" borderId="48" xfId="13" applyFont="1" applyFill="1" applyBorder="1" applyAlignment="1">
      <alignment horizontal="left" vertical="center" wrapText="1"/>
    </xf>
    <xf numFmtId="0" fontId="55" fillId="22" borderId="47" xfId="13" applyFont="1" applyFill="1" applyBorder="1" applyAlignment="1">
      <alignment horizontal="left" vertical="center" wrapText="1"/>
    </xf>
    <xf numFmtId="0" fontId="55" fillId="22" borderId="48" xfId="13" applyFont="1" applyFill="1" applyBorder="1" applyAlignment="1">
      <alignment horizontal="left" vertical="center" wrapText="1"/>
    </xf>
    <xf numFmtId="0" fontId="54" fillId="18" borderId="47" xfId="13" applyFont="1" applyFill="1" applyBorder="1" applyAlignment="1">
      <alignment horizontal="left" vertical="center" wrapText="1"/>
    </xf>
    <xf numFmtId="0" fontId="54" fillId="18" borderId="48" xfId="13" applyFont="1" applyFill="1" applyBorder="1" applyAlignment="1">
      <alignment horizontal="left" vertical="center" wrapText="1"/>
    </xf>
    <xf numFmtId="0" fontId="42" fillId="5" borderId="42" xfId="13" applyFont="1" applyFill="1" applyBorder="1" applyAlignment="1">
      <alignment horizontal="right" vertical="center" wrapText="1"/>
    </xf>
    <xf numFmtId="0" fontId="54" fillId="20" borderId="47" xfId="13" applyFont="1" applyFill="1" applyBorder="1" applyAlignment="1">
      <alignment horizontal="left" vertical="center" wrapText="1"/>
    </xf>
    <xf numFmtId="0" fontId="54" fillId="20" borderId="48" xfId="13" applyFont="1" applyFill="1" applyBorder="1" applyAlignment="1">
      <alignment horizontal="left" vertical="center" wrapText="1"/>
    </xf>
    <xf numFmtId="0" fontId="56" fillId="5" borderId="42" xfId="13" applyFont="1" applyFill="1" applyBorder="1" applyAlignment="1">
      <alignment horizontal="right" vertical="center" wrapText="1"/>
    </xf>
    <xf numFmtId="0" fontId="56" fillId="5" borderId="1" xfId="13" applyFont="1" applyFill="1" applyAlignment="1">
      <alignment horizontal="right" vertical="center" wrapText="1"/>
    </xf>
    <xf numFmtId="0" fontId="56" fillId="5" borderId="42" xfId="13" applyFont="1" applyFill="1" applyBorder="1" applyAlignment="1">
      <alignment horizontal="center" vertical="center" wrapText="1"/>
    </xf>
    <xf numFmtId="0" fontId="56" fillId="5" borderId="42" xfId="13" applyFont="1" applyFill="1" applyBorder="1" applyAlignment="1">
      <alignment horizontal="left" vertical="center" wrapText="1"/>
    </xf>
    <xf numFmtId="0" fontId="56" fillId="5" borderId="47" xfId="13" applyFont="1" applyFill="1" applyBorder="1" applyAlignment="1">
      <alignment horizontal="center" vertical="center" wrapText="1"/>
    </xf>
    <xf numFmtId="0" fontId="56" fillId="5" borderId="48" xfId="13" applyFont="1" applyFill="1" applyBorder="1" applyAlignment="1">
      <alignment horizontal="center" vertical="center" wrapText="1"/>
    </xf>
    <xf numFmtId="0" fontId="42" fillId="5" borderId="1" xfId="13" applyFont="1" applyFill="1" applyAlignment="1">
      <alignment horizontal="left" vertical="center" wrapText="1"/>
    </xf>
    <xf numFmtId="167" fontId="55" fillId="21" borderId="42" xfId="13" applyNumberFormat="1" applyFont="1" applyFill="1" applyBorder="1" applyAlignment="1">
      <alignment horizontal="right" vertical="center" wrapText="1"/>
    </xf>
    <xf numFmtId="0" fontId="55" fillId="21" borderId="42" xfId="13" applyFont="1" applyFill="1" applyBorder="1" applyAlignment="1">
      <alignment horizontal="left" vertical="center" wrapText="1"/>
    </xf>
    <xf numFmtId="167" fontId="55" fillId="22" borderId="42" xfId="13" applyNumberFormat="1" applyFont="1" applyFill="1" applyBorder="1" applyAlignment="1">
      <alignment horizontal="right" vertical="center" wrapText="1"/>
    </xf>
    <xf numFmtId="0" fontId="55" fillId="22" borderId="42" xfId="13" applyFont="1" applyFill="1" applyBorder="1" applyAlignment="1">
      <alignment horizontal="left" vertical="center" wrapText="1"/>
    </xf>
    <xf numFmtId="4" fontId="56" fillId="5" borderId="1" xfId="13" applyNumberFormat="1" applyFont="1" applyFill="1" applyAlignment="1">
      <alignment horizontal="right" vertical="center" wrapText="1"/>
    </xf>
    <xf numFmtId="0" fontId="64" fillId="7" borderId="1" xfId="0" applyFont="1" applyFill="1" applyBorder="1" applyAlignment="1">
      <alignment horizontal="center" vertical="center"/>
    </xf>
    <xf numFmtId="0" fontId="57" fillId="7" borderId="9" xfId="13" applyFont="1" applyFill="1" applyBorder="1" applyAlignment="1">
      <alignment horizontal="center" wrapText="1"/>
    </xf>
    <xf numFmtId="0" fontId="27" fillId="7" borderId="1" xfId="13" applyFont="1" applyFill="1" applyAlignment="1">
      <alignment horizontal="left" vertical="top" wrapText="1"/>
    </xf>
    <xf numFmtId="0" fontId="3" fillId="7" borderId="1" xfId="13" applyFont="1" applyFill="1" applyAlignment="1">
      <alignment horizontal="left" vertical="top"/>
    </xf>
    <xf numFmtId="4" fontId="49" fillId="11" borderId="5" xfId="0" applyNumberFormat="1" applyFont="1" applyFill="1" applyBorder="1" applyAlignment="1">
      <alignment horizontal="center" vertical="center"/>
    </xf>
    <xf numFmtId="0" fontId="49" fillId="11" borderId="5" xfId="0" applyFont="1" applyFill="1" applyBorder="1" applyAlignment="1">
      <alignment horizontal="center" vertical="center" wrapText="1"/>
    </xf>
    <xf numFmtId="4" fontId="49" fillId="11" borderId="5" xfId="0" applyNumberFormat="1" applyFont="1" applyFill="1" applyBorder="1" applyAlignment="1">
      <alignment horizontal="center" vertical="center" wrapText="1"/>
    </xf>
    <xf numFmtId="0" fontId="4" fillId="9" borderId="5" xfId="0" applyFont="1" applyFill="1" applyBorder="1" applyAlignment="1">
      <alignment horizontal="center" vertical="center" wrapText="1"/>
    </xf>
    <xf numFmtId="0" fontId="58" fillId="9" borderId="5" xfId="0" applyFont="1" applyFill="1" applyBorder="1" applyAlignment="1">
      <alignment horizontal="center" vertical="center" wrapText="1"/>
    </xf>
    <xf numFmtId="0" fontId="57" fillId="11" borderId="5" xfId="0" applyFont="1" applyFill="1" applyBorder="1" applyAlignment="1">
      <alignment horizontal="center" vertical="center" wrapText="1"/>
    </xf>
    <xf numFmtId="0" fontId="27" fillId="11" borderId="5" xfId="0" applyFont="1" applyFill="1" applyBorder="1" applyAlignment="1">
      <alignment horizontal="center" vertical="center" wrapText="1"/>
    </xf>
    <xf numFmtId="0" fontId="0" fillId="0" borderId="16" xfId="0" applyBorder="1" applyAlignment="1">
      <alignment horizontal="center"/>
    </xf>
    <xf numFmtId="0" fontId="0" fillId="0" borderId="1"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7" fillId="11" borderId="4" xfId="0" applyFont="1" applyFill="1" applyBorder="1" applyAlignment="1">
      <alignment horizontal="center" vertical="center"/>
    </xf>
    <xf numFmtId="0" fontId="7" fillId="11" borderId="33" xfId="0" applyFont="1" applyFill="1" applyBorder="1" applyAlignment="1">
      <alignment horizontal="center" vertical="center"/>
    </xf>
    <xf numFmtId="0" fontId="7" fillId="11" borderId="31" xfId="0" applyFont="1" applyFill="1" applyBorder="1" applyAlignment="1">
      <alignment horizontal="center" vertical="center"/>
    </xf>
    <xf numFmtId="0" fontId="8" fillId="7" borderId="38" xfId="0" applyFont="1" applyFill="1" applyBorder="1" applyAlignment="1">
      <alignment horizontal="center" vertical="center" wrapText="1"/>
    </xf>
    <xf numFmtId="0" fontId="8" fillId="7" borderId="40" xfId="0" applyFont="1" applyFill="1" applyBorder="1" applyAlignment="1">
      <alignment horizontal="center" vertical="center" wrapText="1"/>
    </xf>
    <xf numFmtId="0" fontId="8" fillId="7" borderId="39"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28" xfId="0" applyFont="1" applyFill="1" applyBorder="1" applyAlignment="1">
      <alignment horizontal="center" vertical="center" wrapText="1"/>
    </xf>
    <xf numFmtId="0" fontId="11" fillId="7" borderId="16" xfId="0" applyFont="1" applyFill="1" applyBorder="1" applyAlignment="1">
      <alignment horizontal="center"/>
    </xf>
    <xf numFmtId="0" fontId="11" fillId="7" borderId="1" xfId="0" applyFont="1" applyFill="1" applyBorder="1" applyAlignment="1">
      <alignment horizontal="center"/>
    </xf>
    <xf numFmtId="0" fontId="11" fillId="7" borderId="28" xfId="0" applyFont="1" applyFill="1" applyBorder="1" applyAlignment="1">
      <alignment horizontal="center"/>
    </xf>
    <xf numFmtId="0" fontId="31" fillId="6" borderId="20" xfId="7" applyFont="1" applyBorder="1" applyAlignment="1" applyProtection="1">
      <alignment vertical="center" wrapText="1"/>
      <protection locked="0"/>
    </xf>
    <xf numFmtId="0" fontId="31" fillId="6" borderId="5" xfId="7" applyFont="1" applyBorder="1" applyAlignment="1" applyProtection="1">
      <alignment vertical="center" wrapText="1"/>
      <protection locked="0"/>
    </xf>
    <xf numFmtId="0" fontId="14" fillId="6" borderId="20" xfId="7" applyFont="1" applyBorder="1" applyAlignment="1">
      <alignment horizontal="left" vertical="center"/>
    </xf>
    <xf numFmtId="0" fontId="14" fillId="6" borderId="5" xfId="7" applyFont="1" applyBorder="1" applyAlignment="1">
      <alignment horizontal="left" vertical="center"/>
    </xf>
    <xf numFmtId="10" fontId="0" fillId="6" borderId="5" xfId="7" applyNumberFormat="1" applyFont="1" applyBorder="1" applyAlignment="1">
      <alignment horizontal="center" vertical="center"/>
    </xf>
    <xf numFmtId="10" fontId="0" fillId="6" borderId="21" xfId="7" applyNumberFormat="1" applyFont="1" applyBorder="1" applyAlignment="1">
      <alignment horizontal="center" vertical="center"/>
    </xf>
    <xf numFmtId="0" fontId="13" fillId="6" borderId="20" xfId="7" applyFont="1" applyBorder="1" applyAlignment="1">
      <alignment horizontal="left" vertical="center"/>
    </xf>
    <xf numFmtId="0" fontId="13" fillId="6" borderId="5" xfId="7" applyFont="1" applyBorder="1" applyAlignment="1">
      <alignment horizontal="left" vertical="center"/>
    </xf>
    <xf numFmtId="10" fontId="13" fillId="6" borderId="5" xfId="7" applyNumberFormat="1" applyFont="1" applyBorder="1" applyAlignment="1">
      <alignment horizontal="center" vertical="center"/>
    </xf>
    <xf numFmtId="10" fontId="13" fillId="6" borderId="21" xfId="7" applyNumberFormat="1" applyFont="1" applyBorder="1" applyAlignment="1">
      <alignment horizontal="center" vertical="center"/>
    </xf>
    <xf numFmtId="0" fontId="13" fillId="12" borderId="20" xfId="7" applyFont="1" applyFill="1" applyBorder="1" applyAlignment="1">
      <alignment horizontal="center" vertical="center"/>
    </xf>
    <xf numFmtId="0" fontId="13" fillId="12" borderId="5" xfId="7" applyFont="1" applyFill="1" applyBorder="1" applyAlignment="1">
      <alignment horizontal="center" vertical="center"/>
    </xf>
    <xf numFmtId="0" fontId="13" fillId="12" borderId="21" xfId="7" applyFont="1" applyFill="1" applyBorder="1" applyAlignment="1">
      <alignment horizontal="center" vertical="center"/>
    </xf>
    <xf numFmtId="0" fontId="34" fillId="6" borderId="27" xfId="7" applyFont="1" applyBorder="1" applyAlignment="1">
      <alignment horizontal="justify" vertical="center" wrapText="1" shrinkToFit="1"/>
    </xf>
    <xf numFmtId="0" fontId="34" fillId="6" borderId="24" xfId="7" applyFont="1" applyBorder="1" applyAlignment="1">
      <alignment horizontal="justify" vertical="center" wrapText="1" shrinkToFit="1"/>
    </xf>
    <xf numFmtId="0" fontId="34" fillId="6" borderId="29" xfId="7" applyFont="1" applyBorder="1" applyAlignment="1">
      <alignment horizontal="justify" vertical="center" wrapText="1" shrinkToFit="1"/>
    </xf>
    <xf numFmtId="0" fontId="19" fillId="14" borderId="20" xfId="7" applyFont="1" applyFill="1" applyBorder="1" applyAlignment="1" applyProtection="1">
      <alignment horizontal="center" vertical="center"/>
      <protection locked="0"/>
    </xf>
    <xf numFmtId="0" fontId="19" fillId="14" borderId="5" xfId="7" applyFont="1" applyFill="1" applyBorder="1" applyAlignment="1" applyProtection="1">
      <alignment horizontal="center" vertical="center"/>
      <protection locked="0"/>
    </xf>
    <xf numFmtId="0" fontId="19" fillId="14" borderId="21" xfId="7" applyFont="1" applyFill="1" applyBorder="1" applyAlignment="1" applyProtection="1">
      <alignment horizontal="center" vertical="center"/>
      <protection locked="0"/>
    </xf>
    <xf numFmtId="0" fontId="30" fillId="6" borderId="16" xfId="7" applyFont="1" applyBorder="1" applyAlignment="1" applyProtection="1">
      <alignment horizontal="justify" vertical="center" wrapText="1"/>
      <protection locked="0"/>
    </xf>
    <xf numFmtId="0" fontId="30" fillId="6" borderId="37" xfId="7" applyFont="1" applyBorder="1" applyAlignment="1" applyProtection="1">
      <alignment horizontal="justify" vertical="center" wrapText="1"/>
      <protection locked="0"/>
    </xf>
    <xf numFmtId="0" fontId="30" fillId="6" borderId="20" xfId="7" applyFont="1" applyBorder="1" applyAlignment="1" applyProtection="1">
      <alignment horizontal="center" vertical="center" wrapText="1"/>
      <protection locked="0"/>
    </xf>
    <xf numFmtId="0" fontId="30" fillId="6" borderId="5" xfId="7" applyFont="1" applyBorder="1" applyAlignment="1" applyProtection="1">
      <alignment horizontal="center" vertical="center" wrapText="1"/>
      <protection locked="0"/>
    </xf>
    <xf numFmtId="0" fontId="31" fillId="6" borderId="14" xfId="7" applyFont="1" applyBorder="1" applyAlignment="1" applyProtection="1">
      <alignment vertical="center" wrapText="1"/>
      <protection locked="0"/>
    </xf>
    <xf numFmtId="0" fontId="31" fillId="6" borderId="15" xfId="7" applyFont="1" applyBorder="1" applyAlignment="1" applyProtection="1">
      <alignment vertical="center" wrapText="1"/>
      <protection locked="0"/>
    </xf>
    <xf numFmtId="0" fontId="31" fillId="6" borderId="15" xfId="7" applyFont="1" applyBorder="1" applyAlignment="1" applyProtection="1">
      <alignment horizontal="center" vertical="center" wrapText="1"/>
      <protection locked="0"/>
    </xf>
    <xf numFmtId="0" fontId="0" fillId="6" borderId="20" xfId="7" applyFont="1" applyBorder="1" applyAlignment="1">
      <alignment horizontal="left" vertical="center"/>
    </xf>
    <xf numFmtId="0" fontId="0" fillId="6" borderId="5" xfId="7" applyFont="1" applyBorder="1" applyAlignment="1">
      <alignment horizontal="left" vertical="center"/>
    </xf>
    <xf numFmtId="0" fontId="20" fillId="6" borderId="27" xfId="7" applyFont="1" applyBorder="1" applyAlignment="1">
      <alignment horizontal="center" vertical="center"/>
    </xf>
    <xf numFmtId="0" fontId="20" fillId="6" borderId="24" xfId="7" applyFont="1" applyBorder="1" applyAlignment="1">
      <alignment horizontal="center" vertical="center"/>
    </xf>
    <xf numFmtId="0" fontId="14" fillId="6" borderId="21" xfId="7" applyFont="1" applyBorder="1" applyAlignment="1">
      <alignment horizontal="left" vertical="center"/>
    </xf>
    <xf numFmtId="0" fontId="14" fillId="6" borderId="5" xfId="7" applyFont="1" applyBorder="1" applyAlignment="1">
      <alignment horizontal="justify" vertical="center" wrapText="1"/>
    </xf>
    <xf numFmtId="0" fontId="14" fillId="6" borderId="21" xfId="7" applyFont="1" applyBorder="1" applyAlignment="1">
      <alignment horizontal="justify" vertical="center" wrapText="1"/>
    </xf>
    <xf numFmtId="0" fontId="14" fillId="6" borderId="5" xfId="7" applyFont="1" applyBorder="1" applyAlignment="1">
      <alignment horizontal="left" vertical="center" wrapText="1"/>
    </xf>
    <xf numFmtId="0" fontId="14" fillId="6" borderId="21" xfId="7" applyFont="1" applyBorder="1" applyAlignment="1">
      <alignment horizontal="left" vertical="center" wrapText="1"/>
    </xf>
    <xf numFmtId="49" fontId="14" fillId="6" borderId="5" xfId="7" applyNumberFormat="1" applyFont="1" applyBorder="1" applyAlignment="1">
      <alignment horizontal="justify" vertical="center" shrinkToFit="1"/>
    </xf>
    <xf numFmtId="49" fontId="14" fillId="6" borderId="21" xfId="7" applyNumberFormat="1" applyFont="1" applyBorder="1" applyAlignment="1">
      <alignment horizontal="justify" vertical="center" shrinkToFit="1"/>
    </xf>
    <xf numFmtId="0" fontId="14" fillId="6" borderId="5" xfId="7" applyFont="1" applyBorder="1" applyAlignment="1">
      <alignment horizontal="justify" vertical="center" wrapText="1" shrinkToFit="1"/>
    </xf>
    <xf numFmtId="0" fontId="14" fillId="6" borderId="21" xfId="7" applyFont="1" applyBorder="1" applyAlignment="1">
      <alignment horizontal="justify" vertical="center" wrapText="1" shrinkToFit="1"/>
    </xf>
    <xf numFmtId="0" fontId="18" fillId="13" borderId="19" xfId="7" applyFont="1" applyFill="1" applyBorder="1" applyAlignment="1">
      <alignment horizontal="left" vertical="center"/>
    </xf>
    <xf numFmtId="0" fontId="18" fillId="13" borderId="6" xfId="7" applyFont="1" applyFill="1" applyBorder="1" applyAlignment="1">
      <alignment horizontal="left" vertical="center"/>
    </xf>
    <xf numFmtId="10" fontId="18" fillId="13" borderId="8" xfId="7" applyNumberFormat="1" applyFont="1" applyFill="1" applyBorder="1" applyAlignment="1">
      <alignment horizontal="center" vertical="center"/>
    </xf>
    <xf numFmtId="10" fontId="18" fillId="13" borderId="17" xfId="7" applyNumberFormat="1" applyFont="1" applyFill="1" applyBorder="1" applyAlignment="1">
      <alignment horizontal="center" vertical="center"/>
    </xf>
    <xf numFmtId="0" fontId="13" fillId="6" borderId="20" xfId="7" applyFont="1" applyBorder="1" applyAlignment="1">
      <alignment horizontal="center" vertical="center"/>
    </xf>
    <xf numFmtId="0" fontId="13" fillId="6" borderId="5" xfId="7" applyFont="1" applyBorder="1" applyAlignment="1">
      <alignment horizontal="center" vertical="center"/>
    </xf>
    <xf numFmtId="0" fontId="13" fillId="6" borderId="21" xfId="7" applyFont="1" applyBorder="1" applyAlignment="1">
      <alignment horizontal="center" vertical="center"/>
    </xf>
    <xf numFmtId="0" fontId="14" fillId="6" borderId="23" xfId="7" applyFont="1" applyBorder="1" applyAlignment="1">
      <alignment horizontal="left" vertical="center"/>
    </xf>
    <xf numFmtId="0" fontId="14" fillId="6" borderId="22" xfId="7" applyFont="1" applyBorder="1" applyAlignment="1">
      <alignment horizontal="left" vertical="center"/>
    </xf>
    <xf numFmtId="0" fontId="14" fillId="6" borderId="5" xfId="7" applyFont="1" applyBorder="1" applyAlignment="1">
      <alignment horizontal="center" vertical="center"/>
    </xf>
    <xf numFmtId="0" fontId="14" fillId="6" borderId="21" xfId="7" applyFont="1" applyBorder="1" applyAlignment="1">
      <alignment horizontal="center" vertical="center"/>
    </xf>
    <xf numFmtId="0" fontId="36" fillId="12" borderId="34" xfId="7" applyFont="1" applyFill="1" applyBorder="1" applyAlignment="1">
      <alignment horizontal="center" vertical="center"/>
    </xf>
    <xf numFmtId="0" fontId="36" fillId="12" borderId="35" xfId="7" applyFont="1" applyFill="1" applyBorder="1" applyAlignment="1">
      <alignment horizontal="center" vertical="center"/>
    </xf>
    <xf numFmtId="0" fontId="36" fillId="12" borderId="36" xfId="7" applyFont="1" applyFill="1" applyBorder="1" applyAlignment="1">
      <alignment horizontal="center" vertical="center"/>
    </xf>
    <xf numFmtId="0" fontId="13" fillId="12" borderId="20" xfId="7" applyFont="1" applyFill="1" applyBorder="1" applyAlignment="1">
      <alignment horizontal="left" vertical="center"/>
    </xf>
    <xf numFmtId="0" fontId="13" fillId="12" borderId="5" xfId="7" applyFont="1" applyFill="1" applyBorder="1" applyAlignment="1">
      <alignment horizontal="left" vertical="center"/>
    </xf>
    <xf numFmtId="0" fontId="13" fillId="12" borderId="21" xfId="7" applyFont="1" applyFill="1" applyBorder="1" applyAlignment="1">
      <alignment horizontal="left" vertical="center"/>
    </xf>
    <xf numFmtId="0" fontId="8" fillId="7" borderId="38" xfId="0" applyFont="1" applyFill="1" applyBorder="1" applyAlignment="1">
      <alignment horizontal="left" vertical="center" wrapText="1"/>
    </xf>
    <xf numFmtId="0" fontId="8" fillId="7" borderId="40" xfId="0" applyFont="1" applyFill="1" applyBorder="1" applyAlignment="1">
      <alignment horizontal="left" vertical="center" wrapText="1"/>
    </xf>
    <xf numFmtId="0" fontId="8" fillId="7" borderId="39" xfId="0" applyFont="1" applyFill="1" applyBorder="1" applyAlignment="1">
      <alignment horizontal="left" vertical="center" wrapText="1"/>
    </xf>
    <xf numFmtId="0" fontId="8" fillId="7" borderId="18" xfId="0" applyFont="1" applyFill="1" applyBorder="1" applyAlignment="1">
      <alignment horizontal="left" vertical="center" wrapText="1"/>
    </xf>
    <xf numFmtId="0" fontId="8" fillId="7" borderId="9" xfId="0" applyFont="1" applyFill="1" applyBorder="1" applyAlignment="1">
      <alignment horizontal="left" vertical="center" wrapText="1"/>
    </xf>
    <xf numFmtId="0" fontId="8" fillId="7" borderId="41" xfId="0" applyFont="1" applyFill="1" applyBorder="1" applyAlignment="1">
      <alignment horizontal="left" vertical="center" wrapText="1"/>
    </xf>
    <xf numFmtId="0" fontId="11" fillId="7" borderId="19" xfId="0" applyFont="1" applyFill="1" applyBorder="1" applyAlignment="1">
      <alignment horizontal="left"/>
    </xf>
    <xf numFmtId="0" fontId="11" fillId="7" borderId="7" xfId="0" applyFont="1" applyFill="1" applyBorder="1" applyAlignment="1">
      <alignment horizontal="left"/>
    </xf>
    <xf numFmtId="0" fontId="11" fillId="7" borderId="17" xfId="0" applyFont="1" applyFill="1" applyBorder="1" applyAlignment="1">
      <alignment horizontal="left"/>
    </xf>
    <xf numFmtId="0" fontId="14" fillId="6" borderId="20" xfId="11" applyFont="1" applyBorder="1" applyAlignment="1">
      <alignment horizontal="left" vertical="center"/>
    </xf>
    <xf numFmtId="0" fontId="14" fillId="6" borderId="5" xfId="11" applyFont="1" applyBorder="1" applyAlignment="1">
      <alignment horizontal="left" vertical="center"/>
    </xf>
    <xf numFmtId="0" fontId="14" fillId="6" borderId="5" xfId="11" applyFont="1" applyBorder="1" applyAlignment="1">
      <alignment horizontal="center" vertical="center"/>
    </xf>
    <xf numFmtId="0" fontId="14" fillId="6" borderId="21" xfId="11" applyFont="1" applyBorder="1" applyAlignment="1">
      <alignment horizontal="center" vertical="center"/>
    </xf>
    <xf numFmtId="0" fontId="37" fillId="17" borderId="34" xfId="11" applyFont="1" applyFill="1" applyBorder="1" applyAlignment="1">
      <alignment horizontal="center" vertical="center"/>
    </xf>
    <xf numFmtId="0" fontId="37" fillId="17" borderId="35" xfId="11" applyFont="1" applyFill="1" applyBorder="1" applyAlignment="1">
      <alignment horizontal="center" vertical="center"/>
    </xf>
    <xf numFmtId="0" fontId="37" fillId="17" borderId="36" xfId="11" applyFont="1" applyFill="1" applyBorder="1" applyAlignment="1">
      <alignment horizontal="center" vertical="center"/>
    </xf>
    <xf numFmtId="0" fontId="13" fillId="17" borderId="20" xfId="11" applyFont="1" applyFill="1" applyBorder="1" applyAlignment="1">
      <alignment horizontal="left" vertical="center"/>
    </xf>
    <xf numFmtId="0" fontId="13" fillId="17" borderId="5" xfId="11" applyFont="1" applyFill="1" applyBorder="1" applyAlignment="1">
      <alignment horizontal="left" vertical="center"/>
    </xf>
    <xf numFmtId="0" fontId="13" fillId="17" borderId="21" xfId="11" applyFont="1" applyFill="1" applyBorder="1" applyAlignment="1">
      <alignment horizontal="left" vertical="center"/>
    </xf>
    <xf numFmtId="10" fontId="0" fillId="6" borderId="5" xfId="11" applyNumberFormat="1" applyFont="1" applyBorder="1" applyAlignment="1">
      <alignment horizontal="center" vertical="center"/>
    </xf>
    <xf numFmtId="10" fontId="0" fillId="6" borderId="21" xfId="11" applyNumberFormat="1" applyFont="1" applyBorder="1" applyAlignment="1">
      <alignment horizontal="center" vertical="center"/>
    </xf>
    <xf numFmtId="0" fontId="13" fillId="6" borderId="5" xfId="11" applyFont="1" applyBorder="1" applyAlignment="1">
      <alignment horizontal="center" vertical="center"/>
    </xf>
    <xf numFmtId="0" fontId="13" fillId="6" borderId="21" xfId="11" applyFont="1" applyBorder="1" applyAlignment="1">
      <alignment horizontal="center" vertical="center"/>
    </xf>
    <xf numFmtId="0" fontId="0" fillId="6" borderId="20" xfId="11" applyFont="1" applyBorder="1" applyAlignment="1">
      <alignment horizontal="left" vertical="center"/>
    </xf>
    <xf numFmtId="0" fontId="0" fillId="6" borderId="5" xfId="11" applyFont="1" applyBorder="1" applyAlignment="1">
      <alignment horizontal="left" vertical="center"/>
    </xf>
    <xf numFmtId="0" fontId="23" fillId="6" borderId="16" xfId="11" applyFont="1" applyBorder="1" applyAlignment="1">
      <alignment horizontal="center" vertical="center"/>
    </xf>
    <xf numFmtId="0" fontId="23" fillId="6" borderId="1" xfId="11" applyFont="1" applyAlignment="1">
      <alignment horizontal="center" vertical="center"/>
    </xf>
    <xf numFmtId="0" fontId="23" fillId="6" borderId="32" xfId="11" applyFont="1" applyBorder="1" applyAlignment="1">
      <alignment horizontal="center" vertical="center"/>
    </xf>
    <xf numFmtId="0" fontId="23" fillId="6" borderId="18" xfId="11" applyFont="1" applyBorder="1" applyAlignment="1">
      <alignment horizontal="center" vertical="center"/>
    </xf>
    <xf numFmtId="0" fontId="23" fillId="6" borderId="9" xfId="11" applyFont="1" applyBorder="1" applyAlignment="1">
      <alignment horizontal="center" vertical="center"/>
    </xf>
    <xf numFmtId="0" fontId="23" fillId="6" borderId="10" xfId="11" applyFont="1" applyBorder="1" applyAlignment="1">
      <alignment horizontal="center" vertical="center"/>
    </xf>
    <xf numFmtId="0" fontId="14" fillId="6" borderId="6" xfId="11" applyFont="1" applyBorder="1" applyAlignment="1">
      <alignment horizontal="left" vertical="center"/>
    </xf>
    <xf numFmtId="0" fontId="14" fillId="6" borderId="7" xfId="11" applyFont="1" applyBorder="1" applyAlignment="1">
      <alignment horizontal="left" vertical="center"/>
    </xf>
    <xf numFmtId="0" fontId="14" fillId="6" borderId="17" xfId="11" applyFont="1" applyBorder="1" applyAlignment="1">
      <alignment horizontal="left" vertical="center"/>
    </xf>
    <xf numFmtId="0" fontId="14" fillId="6" borderId="5" xfId="11" applyFont="1" applyBorder="1" applyAlignment="1">
      <alignment horizontal="left" vertical="center" wrapText="1"/>
    </xf>
    <xf numFmtId="0" fontId="14" fillId="6" borderId="21" xfId="11" applyFont="1" applyBorder="1" applyAlignment="1">
      <alignment horizontal="left" vertical="center" wrapText="1"/>
    </xf>
    <xf numFmtId="0" fontId="31" fillId="6" borderId="14" xfId="11" applyFont="1" applyBorder="1" applyAlignment="1">
      <alignment vertical="center" wrapText="1"/>
    </xf>
    <xf numFmtId="0" fontId="31" fillId="6" borderId="15" xfId="11" applyFont="1" applyBorder="1" applyAlignment="1">
      <alignment vertical="center" wrapText="1"/>
    </xf>
    <xf numFmtId="0" fontId="31" fillId="6" borderId="15" xfId="11" applyFont="1" applyBorder="1" applyAlignment="1">
      <alignment horizontal="center" vertical="center" wrapText="1"/>
    </xf>
    <xf numFmtId="49" fontId="14" fillId="6" borderId="5" xfId="11" applyNumberFormat="1" applyFont="1" applyBorder="1" applyAlignment="1">
      <alignment horizontal="justify" vertical="center" shrinkToFit="1"/>
    </xf>
    <xf numFmtId="49" fontId="14" fillId="6" borderId="21" xfId="11" applyNumberFormat="1" applyFont="1" applyBorder="1" applyAlignment="1">
      <alignment horizontal="justify" vertical="center" shrinkToFit="1"/>
    </xf>
    <xf numFmtId="0" fontId="14" fillId="6" borderId="5" xfId="11" applyFont="1" applyBorder="1" applyAlignment="1">
      <alignment horizontal="justify" vertical="center" wrapText="1"/>
    </xf>
    <xf numFmtId="0" fontId="14" fillId="6" borderId="21" xfId="11" applyFont="1" applyBorder="1" applyAlignment="1">
      <alignment horizontal="justify" vertical="center" wrapText="1"/>
    </xf>
    <xf numFmtId="0" fontId="33" fillId="6" borderId="27" xfId="11" applyFont="1" applyBorder="1" applyAlignment="1">
      <alignment horizontal="justify" vertical="center" wrapText="1" shrinkToFit="1"/>
    </xf>
    <xf numFmtId="0" fontId="33" fillId="6" borderId="24" xfId="11" applyFont="1" applyBorder="1" applyAlignment="1">
      <alignment horizontal="justify" vertical="center" wrapText="1" shrinkToFit="1"/>
    </xf>
    <xf numFmtId="0" fontId="33" fillId="6" borderId="29" xfId="11" applyFont="1" applyBorder="1" applyAlignment="1">
      <alignment horizontal="justify" vertical="center" wrapText="1" shrinkToFit="1"/>
    </xf>
    <xf numFmtId="0" fontId="19" fillId="15" borderId="20" xfId="11" applyFont="1" applyFill="1" applyBorder="1" applyAlignment="1" applyProtection="1">
      <alignment horizontal="center" vertical="center"/>
      <protection locked="0"/>
    </xf>
    <xf numFmtId="0" fontId="19" fillId="15" borderId="5" xfId="11" applyFont="1" applyFill="1" applyBorder="1" applyAlignment="1" applyProtection="1">
      <alignment horizontal="center" vertical="center"/>
      <protection locked="0"/>
    </xf>
    <xf numFmtId="0" fontId="19" fillId="15" borderId="21" xfId="11" applyFont="1" applyFill="1" applyBorder="1" applyAlignment="1" applyProtection="1">
      <alignment horizontal="center" vertical="center"/>
      <protection locked="0"/>
    </xf>
    <xf numFmtId="0" fontId="30" fillId="6" borderId="20" xfId="11" applyFont="1" applyBorder="1" applyAlignment="1">
      <alignment horizontal="center" vertical="center" wrapText="1"/>
    </xf>
    <xf numFmtId="0" fontId="30" fillId="6" borderId="5" xfId="11" applyFont="1" applyBorder="1" applyAlignment="1">
      <alignment horizontal="center" vertical="center" wrapText="1"/>
    </xf>
    <xf numFmtId="0" fontId="31" fillId="6" borderId="20" xfId="11" applyFont="1" applyBorder="1" applyAlignment="1">
      <alignment vertical="center" wrapText="1"/>
    </xf>
    <xf numFmtId="0" fontId="31" fillId="6" borderId="5" xfId="11" applyFont="1" applyBorder="1" applyAlignment="1">
      <alignment vertical="center" wrapText="1"/>
    </xf>
    <xf numFmtId="0" fontId="13" fillId="6" borderId="20" xfId="11" applyFont="1" applyBorder="1" applyAlignment="1">
      <alignment horizontal="left" vertical="center"/>
    </xf>
    <xf numFmtId="0" fontId="13" fillId="6" borderId="5" xfId="11" applyFont="1" applyBorder="1" applyAlignment="1">
      <alignment horizontal="left" vertical="center"/>
    </xf>
    <xf numFmtId="10" fontId="13" fillId="6" borderId="5" xfId="11" applyNumberFormat="1" applyFont="1" applyBorder="1" applyAlignment="1">
      <alignment horizontal="center" vertical="center"/>
    </xf>
    <xf numFmtId="10" fontId="13" fillId="6" borderId="21" xfId="11" applyNumberFormat="1" applyFont="1" applyBorder="1" applyAlignment="1">
      <alignment horizontal="center" vertical="center"/>
    </xf>
    <xf numFmtId="0" fontId="13" fillId="17" borderId="20" xfId="11" applyFont="1" applyFill="1" applyBorder="1" applyAlignment="1">
      <alignment horizontal="center" vertical="center"/>
    </xf>
    <xf numFmtId="0" fontId="13" fillId="17" borderId="5" xfId="11" applyFont="1" applyFill="1" applyBorder="1" applyAlignment="1">
      <alignment horizontal="center" vertical="center"/>
    </xf>
    <xf numFmtId="0" fontId="13" fillId="17" borderId="21" xfId="11" applyFont="1" applyFill="1" applyBorder="1" applyAlignment="1">
      <alignment horizontal="center" vertical="center"/>
    </xf>
    <xf numFmtId="0" fontId="14" fillId="6" borderId="23" xfId="11" applyFont="1" applyBorder="1" applyAlignment="1">
      <alignment horizontal="left" vertical="center"/>
    </xf>
    <xf numFmtId="0" fontId="14" fillId="6" borderId="22" xfId="11" applyFont="1" applyBorder="1" applyAlignment="1">
      <alignment horizontal="left" vertical="center"/>
    </xf>
    <xf numFmtId="0" fontId="14" fillId="6" borderId="6" xfId="11" applyFont="1" applyBorder="1" applyAlignment="1">
      <alignment horizontal="left" vertical="center" wrapText="1" shrinkToFit="1"/>
    </xf>
    <xf numFmtId="0" fontId="14" fillId="6" borderId="7" xfId="11" applyFont="1" applyBorder="1" applyAlignment="1">
      <alignment horizontal="left" vertical="center" wrapText="1" shrinkToFit="1"/>
    </xf>
    <xf numFmtId="0" fontId="14" fillId="6" borderId="17" xfId="11" applyFont="1" applyBorder="1" applyAlignment="1">
      <alignment horizontal="left" vertical="center" wrapText="1" shrinkToFit="1"/>
    </xf>
    <xf numFmtId="0" fontId="26" fillId="16" borderId="19" xfId="11" applyFont="1" applyFill="1" applyBorder="1" applyAlignment="1">
      <alignment horizontal="left" vertical="center"/>
    </xf>
    <xf numFmtId="0" fontId="26" fillId="16" borderId="6" xfId="11" applyFont="1" applyFill="1" applyBorder="1" applyAlignment="1">
      <alignment horizontal="left" vertical="center"/>
    </xf>
    <xf numFmtId="10" fontId="26" fillId="16" borderId="8" xfId="11" applyNumberFormat="1" applyFont="1" applyFill="1" applyBorder="1" applyAlignment="1">
      <alignment horizontal="center" vertical="center"/>
    </xf>
    <xf numFmtId="10" fontId="26" fillId="16" borderId="17" xfId="11" applyNumberFormat="1" applyFont="1" applyFill="1" applyBorder="1" applyAlignment="1">
      <alignment horizontal="center" vertical="center"/>
    </xf>
    <xf numFmtId="0" fontId="13" fillId="6" borderId="20" xfId="11" applyFont="1" applyBorder="1" applyAlignment="1">
      <alignment horizontal="center" vertical="center"/>
    </xf>
    <xf numFmtId="0" fontId="46" fillId="11" borderId="43" xfId="1" applyFont="1" applyFill="1" applyBorder="1" applyAlignment="1">
      <alignment horizontal="center" vertical="center"/>
    </xf>
    <xf numFmtId="0" fontId="46" fillId="11" borderId="44" xfId="1" applyFont="1" applyFill="1" applyBorder="1" applyAlignment="1">
      <alignment horizontal="center" vertical="center"/>
    </xf>
    <xf numFmtId="0" fontId="46" fillId="11" borderId="45" xfId="1" applyFont="1" applyFill="1" applyBorder="1" applyAlignment="1">
      <alignment horizontal="center" vertical="center"/>
    </xf>
    <xf numFmtId="0" fontId="46" fillId="23" borderId="46" xfId="1" applyFont="1" applyFill="1" applyBorder="1" applyAlignment="1">
      <alignment horizontal="center" vertical="center"/>
    </xf>
    <xf numFmtId="0" fontId="45" fillId="7" borderId="5" xfId="0" applyFont="1" applyFill="1" applyBorder="1" applyAlignment="1">
      <alignment horizontal="left" vertical="center" wrapText="1"/>
    </xf>
    <xf numFmtId="0" fontId="43" fillId="11" borderId="5" xfId="0" applyFont="1" applyFill="1" applyBorder="1" applyAlignment="1">
      <alignment horizontal="center" vertical="center"/>
    </xf>
    <xf numFmtId="0" fontId="44" fillId="0" borderId="5" xfId="0" applyFont="1" applyBorder="1" applyAlignment="1">
      <alignment horizontal="center" vertical="center"/>
    </xf>
    <xf numFmtId="0" fontId="45" fillId="7" borderId="5" xfId="0" applyFont="1" applyFill="1" applyBorder="1" applyAlignment="1">
      <alignment horizontal="left" vertical="center"/>
    </xf>
  </cellXfs>
  <cellStyles count="15">
    <cellStyle name="Moeda" xfId="12" builtinId="4"/>
    <cellStyle name="Moeda 2 2" xfId="5" xr:uid="{00000000-0005-0000-0000-000001000000}"/>
    <cellStyle name="Normal" xfId="0" builtinId="0"/>
    <cellStyle name="Normal 10 2 3" xfId="10" xr:uid="{00000000-0005-0000-0000-000003000000}"/>
    <cellStyle name="Normal 2" xfId="3" xr:uid="{00000000-0005-0000-0000-000004000000}"/>
    <cellStyle name="Normal 2 13" xfId="9" xr:uid="{00000000-0005-0000-0000-000005000000}"/>
    <cellStyle name="Normal 2 2" xfId="1" xr:uid="{00000000-0005-0000-0000-000006000000}"/>
    <cellStyle name="Normal 2 3" xfId="4" xr:uid="{00000000-0005-0000-0000-000007000000}"/>
    <cellStyle name="Normal 3" xfId="13" xr:uid="{00000000-0005-0000-0000-000008000000}"/>
    <cellStyle name="Normal 7" xfId="8" xr:uid="{00000000-0005-0000-0000-000009000000}"/>
    <cellStyle name="Normal_Orc. Creche 04-08 - CREI Nova Republica" xfId="11" xr:uid="{00000000-0005-0000-0000-00000A000000}"/>
    <cellStyle name="Porcentagem" xfId="6" builtinId="5"/>
    <cellStyle name="Separador de milhares 2_ORÇAMENTO matureia corrigido (DEZ 2009)" xfId="2" xr:uid="{00000000-0005-0000-0000-00000C000000}"/>
    <cellStyle name="Vírgula" xfId="14" builtinId="3"/>
    <cellStyle name="Vírgula 10 2 3" xfId="7" xr:uid="{00000000-0005-0000-0000-00000E000000}"/>
  </cellStyles>
  <dxfs count="0"/>
  <tableStyles count="0" defaultTableStyle="TableStyleMedium9" defaultPivotStyle="PivotStyleLight16"/>
  <colors>
    <mruColors>
      <color rgb="FFEDBD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35943</xdr:colOff>
      <xdr:row>1</xdr:row>
      <xdr:rowOff>174514</xdr:rowOff>
    </xdr:from>
    <xdr:to>
      <xdr:col>1</xdr:col>
      <xdr:colOff>433815</xdr:colOff>
      <xdr:row>4</xdr:row>
      <xdr:rowOff>197688</xdr:rowOff>
    </xdr:to>
    <xdr:pic>
      <xdr:nvPicPr>
        <xdr:cNvPr id="2" name="Imagem 1">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959" r="19877" b="2162"/>
        <a:stretch/>
      </xdr:blipFill>
      <xdr:spPr bwMode="auto">
        <a:xfrm>
          <a:off x="35943" y="393589"/>
          <a:ext cx="1016997" cy="842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121668</xdr:colOff>
      <xdr:row>1</xdr:row>
      <xdr:rowOff>38100</xdr:rowOff>
    </xdr:from>
    <xdr:to>
      <xdr:col>1</xdr:col>
      <xdr:colOff>519540</xdr:colOff>
      <xdr:row>4</xdr:row>
      <xdr:rowOff>194624</xdr:rowOff>
    </xdr:to>
    <xdr:pic>
      <xdr:nvPicPr>
        <xdr:cNvPr id="4" name="Imagem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959" r="19877" b="2162"/>
        <a:stretch/>
      </xdr:blipFill>
      <xdr:spPr bwMode="auto">
        <a:xfrm>
          <a:off x="121668" y="257175"/>
          <a:ext cx="1016997" cy="842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134470</xdr:colOff>
      <xdr:row>0</xdr:row>
      <xdr:rowOff>156881</xdr:rowOff>
    </xdr:from>
    <xdr:to>
      <xdr:col>1</xdr:col>
      <xdr:colOff>725436</xdr:colOff>
      <xdr:row>2</xdr:row>
      <xdr:rowOff>67235</xdr:rowOff>
    </xdr:to>
    <xdr:pic>
      <xdr:nvPicPr>
        <xdr:cNvPr id="2" name="Imagem 1">
          <a:extLst>
            <a:ext uri="{FF2B5EF4-FFF2-40B4-BE49-F238E27FC236}">
              <a16:creationId xmlns:a16="http://schemas.microsoft.com/office/drawing/2014/main" id="{B4986D41-8BCF-4DD3-A015-B005B7C7D8F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959" r="19877" b="2162"/>
        <a:stretch/>
      </xdr:blipFill>
      <xdr:spPr bwMode="auto">
        <a:xfrm>
          <a:off x="134470" y="156881"/>
          <a:ext cx="1352966" cy="11205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100853</xdr:colOff>
      <xdr:row>1</xdr:row>
      <xdr:rowOff>11206</xdr:rowOff>
    </xdr:from>
    <xdr:to>
      <xdr:col>1</xdr:col>
      <xdr:colOff>772995</xdr:colOff>
      <xdr:row>2</xdr:row>
      <xdr:rowOff>33617</xdr:rowOff>
    </xdr:to>
    <xdr:pic>
      <xdr:nvPicPr>
        <xdr:cNvPr id="2" name="Imagem 1">
          <a:extLst>
            <a:ext uri="{FF2B5EF4-FFF2-40B4-BE49-F238E27FC236}">
              <a16:creationId xmlns:a16="http://schemas.microsoft.com/office/drawing/2014/main" id="{3530BD4A-2309-4A54-A415-DC7CF83A364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959" r="19877" b="2162"/>
        <a:stretch/>
      </xdr:blipFill>
      <xdr:spPr bwMode="auto">
        <a:xfrm>
          <a:off x="100853" y="201706"/>
          <a:ext cx="1434142" cy="1187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224118</xdr:colOff>
      <xdr:row>1</xdr:row>
      <xdr:rowOff>0</xdr:rowOff>
    </xdr:from>
    <xdr:to>
      <xdr:col>2</xdr:col>
      <xdr:colOff>442293</xdr:colOff>
      <xdr:row>3</xdr:row>
      <xdr:rowOff>67235</xdr:rowOff>
    </xdr:to>
    <xdr:pic>
      <xdr:nvPicPr>
        <xdr:cNvPr id="2" name="Imagem 1">
          <a:extLst>
            <a:ext uri="{FF2B5EF4-FFF2-40B4-BE49-F238E27FC236}">
              <a16:creationId xmlns:a16="http://schemas.microsoft.com/office/drawing/2014/main" id="{D8941AB8-EE01-4A45-816A-E859C1AEB58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959" r="19877" b="2162"/>
        <a:stretch/>
      </xdr:blipFill>
      <xdr:spPr bwMode="auto">
        <a:xfrm>
          <a:off x="224118" y="156882"/>
          <a:ext cx="1596499" cy="13222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35943</xdr:colOff>
      <xdr:row>1</xdr:row>
      <xdr:rowOff>184039</xdr:rowOff>
    </xdr:from>
    <xdr:to>
      <xdr:col>1</xdr:col>
      <xdr:colOff>460208</xdr:colOff>
      <xdr:row>4</xdr:row>
      <xdr:rowOff>47625</xdr:rowOff>
    </xdr:to>
    <xdr:pic>
      <xdr:nvPicPr>
        <xdr:cNvPr id="2" name="Imagem 1">
          <a:extLst>
            <a:ext uri="{FF2B5EF4-FFF2-40B4-BE49-F238E27FC236}">
              <a16:creationId xmlns:a16="http://schemas.microsoft.com/office/drawing/2014/main" id="{00000000-0008-0000-05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959" r="19877" b="2162"/>
        <a:stretch/>
      </xdr:blipFill>
      <xdr:spPr bwMode="auto">
        <a:xfrm>
          <a:off x="35943" y="403114"/>
          <a:ext cx="824315" cy="682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1</xdr:row>
      <xdr:rowOff>79264</xdr:rowOff>
    </xdr:from>
    <xdr:to>
      <xdr:col>1</xdr:col>
      <xdr:colOff>241338</xdr:colOff>
      <xdr:row>4</xdr:row>
      <xdr:rowOff>190500</xdr:rowOff>
    </xdr:to>
    <xdr:pic>
      <xdr:nvPicPr>
        <xdr:cNvPr id="2" name="Imagem 1">
          <a:extLst>
            <a:ext uri="{FF2B5EF4-FFF2-40B4-BE49-F238E27FC236}">
              <a16:creationId xmlns:a16="http://schemas.microsoft.com/office/drawing/2014/main" id="{00000000-0008-0000-06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959" r="19877" b="2162"/>
        <a:stretch/>
      </xdr:blipFill>
      <xdr:spPr bwMode="auto">
        <a:xfrm>
          <a:off x="66675" y="326914"/>
          <a:ext cx="784263" cy="7303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1</xdr:row>
      <xdr:rowOff>31638</xdr:rowOff>
    </xdr:from>
    <xdr:to>
      <xdr:col>1</xdr:col>
      <xdr:colOff>299038</xdr:colOff>
      <xdr:row>4</xdr:row>
      <xdr:rowOff>142874</xdr:rowOff>
    </xdr:to>
    <xdr:pic>
      <xdr:nvPicPr>
        <xdr:cNvPr id="2" name="Imagem 1">
          <a:extLst>
            <a:ext uri="{FF2B5EF4-FFF2-40B4-BE49-F238E27FC236}">
              <a16:creationId xmlns:a16="http://schemas.microsoft.com/office/drawing/2014/main" id="{00000000-0008-0000-07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959" r="19877" b="2162"/>
        <a:stretch/>
      </xdr:blipFill>
      <xdr:spPr bwMode="auto">
        <a:xfrm>
          <a:off x="28575" y="279288"/>
          <a:ext cx="880063" cy="7875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1</xdr:row>
      <xdr:rowOff>50689</xdr:rowOff>
    </xdr:from>
    <xdr:to>
      <xdr:col>0</xdr:col>
      <xdr:colOff>1162050</xdr:colOff>
      <xdr:row>3</xdr:row>
      <xdr:rowOff>285751</xdr:rowOff>
    </xdr:to>
    <xdr:pic>
      <xdr:nvPicPr>
        <xdr:cNvPr id="3" name="Imagem 2">
          <a:extLst>
            <a:ext uri="{FF2B5EF4-FFF2-40B4-BE49-F238E27FC236}">
              <a16:creationId xmlns:a16="http://schemas.microsoft.com/office/drawing/2014/main" id="{00000000-0008-0000-08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959" r="19877" b="2162"/>
        <a:stretch/>
      </xdr:blipFill>
      <xdr:spPr bwMode="auto">
        <a:xfrm>
          <a:off x="104775" y="212614"/>
          <a:ext cx="1057275" cy="9018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iramiltonassessoria\A%20%20-%20%20Trabalhos%20Atuais%20UFPB\AULAS\Tecnologia%20II%20%2005.2\Equipe%20BrunaJulianaThais\Quarto\PRE&#199;O2006-atualizado%20MAI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A%20%20-%20%20Trabalhos%20Atuais%20UFPB\AULAS\Tecnologia%20II%20%2005.2\Equipe%20BrunaJulianaThais\Terceiro\Planilhas%20-%20predi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ndra\SERVIDOR\2012\PREFEITURAS\MARIZ&#211;POLIS\CAIXA\CONTRATOS%202011\PAVIMENTA&#199;&#195;O%20-%20MTUR\ENGENHARIA\Or&#231;amento%20pavimenta&#231;&#227;o%20500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idor\iramiltonassessoria\2009\PREFEITURAS\Matur&#233;ia\Banco%20de%20sementes%200276650-94\PROJETO%20COMPLETO(AGOSTO)\OR&#199;AMENTO%20matureia%20corrigido%20(DEZ%2020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idor\iramiltonassessoria\2010\PREFEITURAS%202010\Cacimba%20de%20Areia\Caixa\CV%20Caixa%20Campo%20140.000,00\AMPLIAC&#195;O%20DO%20CAMPO%20DE%20FUTEBOL%20(140.000,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6A39D699\Planilha%20Or&#231;ament&#225;ria%20Gin&#225;sio%20de%20Santa%20Gertrudes_ADITAMENTO_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COMPOSIÇÃO"/>
      <sheetName val="QUANTITATIVO"/>
      <sheetName val="CRONOGRAMA"/>
    </sheetNames>
    <sheetDataSet>
      <sheetData sheetId="0" refreshError="1">
        <row r="8">
          <cell r="C8">
            <v>1.59</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de quantitativos"/>
      <sheetName val="INSUMOS"/>
      <sheetName val="CPU"/>
      <sheetName val="ORÇAMENTO obra"/>
      <sheetName val="Cronograma Fisico"/>
      <sheetName val="Cronograma Financeiro"/>
    </sheetNames>
    <sheetDataSet>
      <sheetData sheetId="0" refreshError="1"/>
      <sheetData sheetId="1" refreshError="1">
        <row r="6">
          <cell r="C6">
            <v>1.91</v>
          </cell>
        </row>
      </sheetData>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 DE CALCULO"/>
      <sheetName val="ORÇAMENTO"/>
      <sheetName val="QCI"/>
      <sheetName val="Cronog CP financeira"/>
      <sheetName val="Custos Unitários "/>
      <sheetName val="COMPOSIÇÃO DO BDI "/>
      <sheetName val="CUBACAO"/>
    </sheetNames>
    <sheetDataSet>
      <sheetData sheetId="0" refreshError="1"/>
      <sheetData sheetId="1" refreshError="1"/>
      <sheetData sheetId="2" refreshError="1"/>
      <sheetData sheetId="3" refreshError="1"/>
      <sheetData sheetId="4" refreshError="1"/>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ÇÃO DE CUSTOS"/>
      <sheetName val="BCO DE SEMENTES CORRETA"/>
      <sheetName val="QUADRA MULTI_USO"/>
      <sheetName val="CTO DE ATIVIDADES CORRETO"/>
      <sheetName val="ORÇAMENTO GLOBAL"/>
      <sheetName val="FOSSA e SUMIDOURO"/>
      <sheetName val="Orçamento Banco em Alvenaria"/>
      <sheetName val="Orçamento Cisterna"/>
      <sheetName val="COMPOSIÇÃO _FOSSA E SUMIDOURO_"/>
      <sheetName val="elétrico com códigos_3_"/>
      <sheetName val="QCI FINAL"/>
      <sheetName val="CRONOGRAMA GLOBAL"/>
      <sheetName val="CRON. GLOBAL S EQUIPAM."/>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 DE CALCULO"/>
      <sheetName val="Orçamento"/>
      <sheetName val="QCI"/>
      <sheetName val="CRONOGRAMA"/>
      <sheetName val="COMPOSIÇÃO DO BDI "/>
      <sheetName val="COMPOSIÇÃO CUSTO"/>
      <sheetName val="MODELO BASE"/>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ção"/>
      <sheetName val="Memória de Cálculo"/>
      <sheetName val="Planilha_Ajustada"/>
      <sheetName val="PLAN_FINAL"/>
      <sheetName val="Cronograma_FINAL"/>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pageSetUpPr fitToPage="1"/>
  </sheetPr>
  <dimension ref="A1:I12"/>
  <sheetViews>
    <sheetView view="pageBreakPreview" zoomScaleNormal="106" zoomScaleSheetLayoutView="100" workbookViewId="0">
      <selection activeCell="C4" sqref="C4:E4"/>
    </sheetView>
  </sheetViews>
  <sheetFormatPr defaultRowHeight="15" x14ac:dyDescent="0.25"/>
  <cols>
    <col min="1" max="1" width="9.28515625" customWidth="1"/>
    <col min="2" max="2" width="7.42578125" customWidth="1"/>
    <col min="3" max="3" width="49.85546875" customWidth="1"/>
    <col min="4" max="4" width="18.140625" style="23" customWidth="1"/>
    <col min="5" max="5" width="12" customWidth="1"/>
    <col min="7" max="7" width="11.7109375" bestFit="1" customWidth="1"/>
    <col min="9" max="9" width="12.42578125" bestFit="1" customWidth="1"/>
  </cols>
  <sheetData>
    <row r="1" spans="1:9" ht="17.25" customHeight="1" x14ac:dyDescent="0.25">
      <c r="A1" s="246" t="s">
        <v>467</v>
      </c>
      <c r="B1" s="246"/>
      <c r="C1" s="246"/>
      <c r="D1" s="246"/>
      <c r="E1" s="246"/>
    </row>
    <row r="2" spans="1:9" ht="18" customHeight="1" x14ac:dyDescent="0.25">
      <c r="A2" s="247"/>
      <c r="B2" s="247"/>
      <c r="C2" s="248" t="s">
        <v>468</v>
      </c>
      <c r="D2" s="248"/>
      <c r="E2" s="248"/>
    </row>
    <row r="3" spans="1:9" ht="27.75" customHeight="1" x14ac:dyDescent="0.25">
      <c r="A3" s="247"/>
      <c r="B3" s="247"/>
      <c r="C3" s="248"/>
      <c r="D3" s="248"/>
      <c r="E3" s="248"/>
    </row>
    <row r="4" spans="1:9" ht="18.75" customHeight="1" x14ac:dyDescent="0.4">
      <c r="A4" s="247"/>
      <c r="B4" s="247"/>
      <c r="C4" s="251" t="s">
        <v>169</v>
      </c>
      <c r="D4" s="251"/>
      <c r="E4" s="251"/>
    </row>
    <row r="5" spans="1:9" ht="27" customHeight="1" x14ac:dyDescent="0.25">
      <c r="A5" s="247"/>
      <c r="B5" s="247"/>
      <c r="C5" s="252" t="s">
        <v>168</v>
      </c>
      <c r="D5" s="252"/>
      <c r="E5" s="252"/>
    </row>
    <row r="6" spans="1:9" ht="21" customHeight="1" x14ac:dyDescent="0.25">
      <c r="A6" s="250" t="s">
        <v>1</v>
      </c>
      <c r="B6" s="250" t="s">
        <v>227</v>
      </c>
      <c r="C6" s="250" t="s">
        <v>2</v>
      </c>
      <c r="D6" s="249" t="s">
        <v>263</v>
      </c>
      <c r="E6" s="250" t="s">
        <v>264</v>
      </c>
    </row>
    <row r="7" spans="1:9" x14ac:dyDescent="0.25">
      <c r="A7" s="250"/>
      <c r="B7" s="250"/>
      <c r="C7" s="250"/>
      <c r="D7" s="249"/>
      <c r="E7" s="250"/>
    </row>
    <row r="8" spans="1:9" s="1" customFormat="1" ht="28.5" customHeight="1" x14ac:dyDescent="0.25">
      <c r="A8" s="185" t="s">
        <v>121</v>
      </c>
      <c r="B8" s="244" t="s">
        <v>0</v>
      </c>
      <c r="C8" s="244"/>
      <c r="D8" s="186">
        <f>MEMORIA!I9</f>
        <v>247480.7</v>
      </c>
      <c r="E8" s="187">
        <f>D8/D12</f>
        <v>7.666952990056429E-2</v>
      </c>
      <c r="G8" s="85">
        <f>ORÇAMENTO!I5</f>
        <v>247480.7</v>
      </c>
      <c r="I8" t="b">
        <f t="shared" ref="I8:I10" si="0">G8=D8</f>
        <v>1</v>
      </c>
    </row>
    <row r="9" spans="1:9" ht="25.5" customHeight="1" x14ac:dyDescent="0.25">
      <c r="A9" s="185" t="s">
        <v>163</v>
      </c>
      <c r="B9" s="244" t="s">
        <v>18</v>
      </c>
      <c r="C9" s="244"/>
      <c r="D9" s="186">
        <f>MEMORIA!I30</f>
        <v>21242.76</v>
      </c>
      <c r="E9" s="187">
        <f>D9/D12</f>
        <v>6.5810078240061175E-3</v>
      </c>
      <c r="G9" s="23">
        <f>ORÇAMENTO!I10</f>
        <v>21242.76</v>
      </c>
      <c r="I9" t="b">
        <f t="shared" si="0"/>
        <v>1</v>
      </c>
    </row>
    <row r="10" spans="1:9" ht="27" customHeight="1" x14ac:dyDescent="0.25">
      <c r="A10" s="185" t="s">
        <v>251</v>
      </c>
      <c r="B10" s="244" t="str">
        <f>MEMORIA!B46:H46</f>
        <v>PRÉDIO DO ADMINISTRATIVO</v>
      </c>
      <c r="C10" s="244"/>
      <c r="D10" s="186">
        <f>MEMORIA!I46</f>
        <v>1977023.31</v>
      </c>
      <c r="E10" s="187">
        <f>D10/D12</f>
        <v>0.61248189365941497</v>
      </c>
      <c r="G10" s="23">
        <f>ORÇAMENTO!I14</f>
        <v>1977023.3100000003</v>
      </c>
      <c r="I10" t="b">
        <f t="shared" si="0"/>
        <v>1</v>
      </c>
    </row>
    <row r="11" spans="1:9" ht="29.25" customHeight="1" x14ac:dyDescent="0.25">
      <c r="A11" s="185" t="s">
        <v>520</v>
      </c>
      <c r="B11" s="244" t="s">
        <v>656</v>
      </c>
      <c r="C11" s="244"/>
      <c r="D11" s="186">
        <f>MEMORIA!I1020</f>
        <v>982141.81</v>
      </c>
      <c r="E11" s="187">
        <f>D11/D12</f>
        <v>0.30426756861601462</v>
      </c>
      <c r="G11" s="23">
        <f>ORÇAMENTO!I176</f>
        <v>982141.81</v>
      </c>
      <c r="I11" t="b">
        <f>G11=D11</f>
        <v>1</v>
      </c>
    </row>
    <row r="12" spans="1:9" ht="28.5" customHeight="1" x14ac:dyDescent="0.25">
      <c r="A12" s="245" t="s">
        <v>208</v>
      </c>
      <c r="B12" s="245"/>
      <c r="C12" s="245"/>
      <c r="D12" s="188">
        <f>SUM(D8:D11)</f>
        <v>3227888.58</v>
      </c>
      <c r="E12" s="189">
        <f>SUM(E8:E11)</f>
        <v>1</v>
      </c>
      <c r="G12" s="62">
        <f>SUM(G8:G11)</f>
        <v>3227888.5800000005</v>
      </c>
      <c r="I12" t="b">
        <f>G12=D12</f>
        <v>1</v>
      </c>
    </row>
  </sheetData>
  <mergeCells count="15">
    <mergeCell ref="B10:C10"/>
    <mergeCell ref="A12:C12"/>
    <mergeCell ref="B11:C11"/>
    <mergeCell ref="A1:E1"/>
    <mergeCell ref="A2:B5"/>
    <mergeCell ref="C2:E3"/>
    <mergeCell ref="B9:C9"/>
    <mergeCell ref="D6:D7"/>
    <mergeCell ref="E6:E7"/>
    <mergeCell ref="B8:C8"/>
    <mergeCell ref="A6:A7"/>
    <mergeCell ref="B6:B7"/>
    <mergeCell ref="C6:C7"/>
    <mergeCell ref="C4:E4"/>
    <mergeCell ref="C5:E5"/>
  </mergeCells>
  <phoneticPr fontId="6" type="noConversion"/>
  <pageMargins left="0.49" right="0.19685039370078741" top="0.73" bottom="0.31496062992125984" header="0.27"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outlinePr summaryBelow="0"/>
  </sheetPr>
  <dimension ref="A1:AL1699"/>
  <sheetViews>
    <sheetView view="pageBreakPreview" topLeftCell="A1686" zoomScaleNormal="106" zoomScaleSheetLayoutView="100" workbookViewId="0">
      <selection activeCell="G1701" sqref="G1701"/>
    </sheetView>
  </sheetViews>
  <sheetFormatPr defaultRowHeight="15" x14ac:dyDescent="0.25"/>
  <cols>
    <col min="1" max="1" width="9.28515625" style="53" customWidth="1"/>
    <col min="2" max="2" width="9.85546875" style="46" customWidth="1"/>
    <col min="3" max="3" width="61.85546875" style="46" customWidth="1"/>
    <col min="4" max="4" width="9.140625" style="46" customWidth="1"/>
    <col min="5" max="5" width="9.5703125" style="46" customWidth="1"/>
    <col min="6" max="6" width="9.85546875" style="46" customWidth="1"/>
    <col min="7" max="8" width="12.42578125" style="46" customWidth="1"/>
    <col min="9" max="9" width="18.5703125" style="49" customWidth="1"/>
    <col min="10" max="10" width="9.140625" style="46"/>
    <col min="11" max="11" width="15.85546875" style="46" bestFit="1" customWidth="1"/>
    <col min="12" max="12" width="9.140625" style="46"/>
    <col min="13" max="13" width="12.42578125" style="46" bestFit="1" customWidth="1"/>
    <col min="14" max="16384" width="9.140625" style="46"/>
  </cols>
  <sheetData>
    <row r="1" spans="1:13" ht="17.25" customHeight="1" x14ac:dyDescent="0.25">
      <c r="A1" s="246" t="s">
        <v>280</v>
      </c>
      <c r="B1" s="246"/>
      <c r="C1" s="246"/>
      <c r="D1" s="246"/>
      <c r="E1" s="246"/>
      <c r="F1" s="246"/>
      <c r="G1" s="246"/>
      <c r="H1" s="246"/>
      <c r="I1" s="246"/>
    </row>
    <row r="2" spans="1:13" ht="18" customHeight="1" x14ac:dyDescent="0.25">
      <c r="A2" s="280"/>
      <c r="B2" s="280"/>
      <c r="C2" s="248" t="s">
        <v>167</v>
      </c>
      <c r="D2" s="248"/>
      <c r="E2" s="248"/>
      <c r="F2" s="274" t="s">
        <v>1621</v>
      </c>
      <c r="G2" s="275"/>
      <c r="H2" s="283" t="s">
        <v>1622</v>
      </c>
      <c r="I2" s="284"/>
    </row>
    <row r="3" spans="1:13" ht="17.25" customHeight="1" x14ac:dyDescent="0.25">
      <c r="A3" s="280"/>
      <c r="B3" s="280"/>
      <c r="C3" s="248"/>
      <c r="D3" s="248"/>
      <c r="E3" s="248"/>
      <c r="F3" s="276"/>
      <c r="G3" s="277"/>
      <c r="H3" s="283" t="s">
        <v>1623</v>
      </c>
      <c r="I3" s="284"/>
    </row>
    <row r="4" spans="1:13" ht="18.75" customHeight="1" x14ac:dyDescent="0.25">
      <c r="A4" s="280"/>
      <c r="B4" s="280"/>
      <c r="C4" s="252" t="s">
        <v>169</v>
      </c>
      <c r="D4" s="252"/>
      <c r="E4" s="252"/>
      <c r="F4" s="276"/>
      <c r="G4" s="277"/>
      <c r="H4" s="283" t="s">
        <v>1624</v>
      </c>
      <c r="I4" s="284"/>
    </row>
    <row r="5" spans="1:13" ht="18.75" x14ac:dyDescent="0.25">
      <c r="A5" s="280"/>
      <c r="B5" s="280"/>
      <c r="C5" s="281" t="s">
        <v>168</v>
      </c>
      <c r="D5" s="281"/>
      <c r="E5" s="281"/>
      <c r="F5" s="278"/>
      <c r="G5" s="279"/>
      <c r="H5" s="283" t="s">
        <v>1625</v>
      </c>
      <c r="I5" s="284"/>
    </row>
    <row r="6" spans="1:13" ht="21" customHeight="1" x14ac:dyDescent="0.25">
      <c r="A6" s="250" t="s">
        <v>1</v>
      </c>
      <c r="B6" s="250" t="s">
        <v>227</v>
      </c>
      <c r="C6" s="250" t="s">
        <v>2</v>
      </c>
      <c r="D6" s="250" t="s">
        <v>226</v>
      </c>
      <c r="E6" s="250" t="s">
        <v>98</v>
      </c>
      <c r="F6" s="250" t="s">
        <v>97</v>
      </c>
      <c r="G6" s="250" t="s">
        <v>3</v>
      </c>
      <c r="H6" s="250"/>
      <c r="I6" s="249" t="s">
        <v>263</v>
      </c>
    </row>
    <row r="7" spans="1:13" x14ac:dyDescent="0.25">
      <c r="A7" s="250"/>
      <c r="B7" s="250"/>
      <c r="C7" s="250"/>
      <c r="D7" s="250"/>
      <c r="E7" s="250"/>
      <c r="F7" s="250"/>
      <c r="G7" s="61" t="s">
        <v>4</v>
      </c>
      <c r="H7" s="61" t="s">
        <v>5</v>
      </c>
      <c r="I7" s="249"/>
    </row>
    <row r="8" spans="1:13" ht="15.75" x14ac:dyDescent="0.25">
      <c r="A8" s="271" t="s">
        <v>518</v>
      </c>
      <c r="B8" s="271"/>
      <c r="C8" s="271"/>
      <c r="D8" s="271"/>
      <c r="E8" s="271"/>
      <c r="F8" s="271"/>
      <c r="G8" s="271"/>
      <c r="H8" s="271"/>
      <c r="I8" s="123">
        <f>I9+I30+I46+I1020</f>
        <v>3227888.58</v>
      </c>
      <c r="K8" s="48"/>
    </row>
    <row r="9" spans="1:13" s="47" customFormat="1" ht="15.75" x14ac:dyDescent="0.25">
      <c r="A9" s="124">
        <v>1</v>
      </c>
      <c r="B9" s="258" t="s">
        <v>0</v>
      </c>
      <c r="C9" s="258"/>
      <c r="D9" s="258"/>
      <c r="E9" s="258"/>
      <c r="F9" s="258"/>
      <c r="G9" s="258" t="e">
        <v>#REF!</v>
      </c>
      <c r="H9" s="258"/>
      <c r="I9" s="125">
        <f>I10+I15+I20+I25</f>
        <v>247480.7</v>
      </c>
      <c r="K9" s="48">
        <f>IFERROR(VLOOKUP(A9,ORÇAMENTO!$A:$I,9,FALSE),"NÃO TEM")</f>
        <v>247480.7</v>
      </c>
      <c r="L9" s="46"/>
      <c r="M9" s="46" t="b">
        <f>K9=I9</f>
        <v>1</v>
      </c>
    </row>
    <row r="10" spans="1:13" ht="30" x14ac:dyDescent="0.25">
      <c r="A10" s="126" t="s">
        <v>122</v>
      </c>
      <c r="B10" s="126">
        <v>90778</v>
      </c>
      <c r="C10" s="127" t="s">
        <v>6</v>
      </c>
      <c r="D10" s="126" t="s">
        <v>7</v>
      </c>
      <c r="E10" s="126" t="s">
        <v>8</v>
      </c>
      <c r="F10" s="128">
        <f>I13</f>
        <v>720</v>
      </c>
      <c r="G10" s="128">
        <f>IFERROR(VLOOKUP(B10,CPU!$B:$I,8,FALSE),"NÃO TEM")</f>
        <v>133.29999999999998</v>
      </c>
      <c r="H10" s="128">
        <f>ROUND(G10*1.273,2)</f>
        <v>169.69</v>
      </c>
      <c r="I10" s="128">
        <f>ROUND(H10*F10,2)</f>
        <v>122176.8</v>
      </c>
      <c r="K10" s="48">
        <f>IFERROR(VLOOKUP(A10,ORÇAMENTO!$A:$I,9,FALSE),"NÃO TEM")</f>
        <v>122176.8</v>
      </c>
      <c r="M10" s="46" t="b">
        <f>K10=I10</f>
        <v>1</v>
      </c>
    </row>
    <row r="11" spans="1:13" ht="31.5" x14ac:dyDescent="0.25">
      <c r="A11" s="255" t="s">
        <v>281</v>
      </c>
      <c r="B11" s="255"/>
      <c r="C11" s="255"/>
      <c r="D11" s="129" t="s">
        <v>98</v>
      </c>
      <c r="E11" s="129" t="s">
        <v>275</v>
      </c>
      <c r="F11" s="130" t="s">
        <v>276</v>
      </c>
      <c r="G11" s="130" t="s">
        <v>277</v>
      </c>
      <c r="H11" s="130" t="s">
        <v>278</v>
      </c>
      <c r="I11" s="130" t="s">
        <v>58</v>
      </c>
    </row>
    <row r="12" spans="1:13" x14ac:dyDescent="0.25">
      <c r="A12" s="256" t="s">
        <v>469</v>
      </c>
      <c r="B12" s="256"/>
      <c r="C12" s="256"/>
      <c r="D12" s="131" t="s">
        <v>8</v>
      </c>
      <c r="E12" s="132">
        <v>720</v>
      </c>
      <c r="F12" s="133"/>
      <c r="G12" s="133"/>
      <c r="H12" s="133"/>
      <c r="I12" s="134">
        <v>720</v>
      </c>
    </row>
    <row r="13" spans="1:13" ht="15.75" x14ac:dyDescent="0.25">
      <c r="A13" s="131"/>
      <c r="B13" s="131"/>
      <c r="C13" s="131"/>
      <c r="D13" s="131"/>
      <c r="E13" s="132"/>
      <c r="F13" s="133"/>
      <c r="G13" s="133"/>
      <c r="H13" s="133"/>
      <c r="I13" s="130">
        <v>720</v>
      </c>
    </row>
    <row r="14" spans="1:13" x14ac:dyDescent="0.25">
      <c r="A14" s="259"/>
      <c r="B14" s="259"/>
      <c r="C14" s="259"/>
      <c r="D14" s="259"/>
      <c r="E14" s="259"/>
      <c r="F14" s="259"/>
      <c r="G14" s="259"/>
      <c r="H14" s="259"/>
      <c r="I14" s="259"/>
    </row>
    <row r="15" spans="1:13" ht="30" x14ac:dyDescent="0.25">
      <c r="A15" s="126" t="s">
        <v>123</v>
      </c>
      <c r="B15" s="126">
        <v>100321</v>
      </c>
      <c r="C15" s="127" t="s">
        <v>9</v>
      </c>
      <c r="D15" s="126" t="s">
        <v>7</v>
      </c>
      <c r="E15" s="126" t="s">
        <v>10</v>
      </c>
      <c r="F15" s="128">
        <f>I18</f>
        <v>18</v>
      </c>
      <c r="G15" s="128">
        <f>IFERROR(VLOOKUP(B15,CPU!$B:$I,8,FALSE),"NÃO TEM")</f>
        <v>5272.29</v>
      </c>
      <c r="H15" s="128">
        <f>ROUND(G15*1.273,2)</f>
        <v>6711.63</v>
      </c>
      <c r="I15" s="128">
        <f>ROUND(H15*F15,2)</f>
        <v>120809.34</v>
      </c>
      <c r="K15" s="48">
        <f>IFERROR(VLOOKUP(A15,ORÇAMENTO!$A:$I,9,FALSE),"NÃO TEM")</f>
        <v>120809.34</v>
      </c>
      <c r="M15" s="46" t="b">
        <f>K15=I15</f>
        <v>1</v>
      </c>
    </row>
    <row r="16" spans="1:13" ht="31.5" x14ac:dyDescent="0.25">
      <c r="A16" s="255" t="s">
        <v>282</v>
      </c>
      <c r="B16" s="255"/>
      <c r="C16" s="255"/>
      <c r="D16" s="129" t="s">
        <v>98</v>
      </c>
      <c r="E16" s="129" t="s">
        <v>275</v>
      </c>
      <c r="F16" s="130" t="s">
        <v>276</v>
      </c>
      <c r="G16" s="130" t="s">
        <v>277</v>
      </c>
      <c r="H16" s="130" t="s">
        <v>278</v>
      </c>
      <c r="I16" s="130" t="s">
        <v>58</v>
      </c>
    </row>
    <row r="17" spans="1:13" x14ac:dyDescent="0.25">
      <c r="A17" s="256" t="s">
        <v>469</v>
      </c>
      <c r="B17" s="256"/>
      <c r="C17" s="256"/>
      <c r="D17" s="131" t="s">
        <v>279</v>
      </c>
      <c r="E17" s="132">
        <v>18</v>
      </c>
      <c r="F17" s="133"/>
      <c r="G17" s="133"/>
      <c r="H17" s="133"/>
      <c r="I17" s="134">
        <v>18</v>
      </c>
    </row>
    <row r="18" spans="1:13" ht="15.75" x14ac:dyDescent="0.25">
      <c r="A18" s="131"/>
      <c r="B18" s="131"/>
      <c r="C18" s="131"/>
      <c r="D18" s="131"/>
      <c r="E18" s="132"/>
      <c r="F18" s="133"/>
      <c r="G18" s="133"/>
      <c r="H18" s="133"/>
      <c r="I18" s="130">
        <v>18</v>
      </c>
    </row>
    <row r="19" spans="1:13" x14ac:dyDescent="0.25">
      <c r="A19" s="259"/>
      <c r="B19" s="259"/>
      <c r="C19" s="259"/>
      <c r="D19" s="259"/>
      <c r="E19" s="259"/>
      <c r="F19" s="259"/>
      <c r="G19" s="259"/>
      <c r="H19" s="259"/>
      <c r="I19" s="259"/>
    </row>
    <row r="20" spans="1:13" ht="30" x14ac:dyDescent="0.25">
      <c r="A20" s="126" t="s">
        <v>124</v>
      </c>
      <c r="B20" s="126" t="s">
        <v>724</v>
      </c>
      <c r="C20" s="127" t="s">
        <v>136</v>
      </c>
      <c r="D20" s="126" t="s">
        <v>710</v>
      </c>
      <c r="E20" s="126" t="s">
        <v>33</v>
      </c>
      <c r="F20" s="128">
        <f>I23</f>
        <v>1</v>
      </c>
      <c r="G20" s="128">
        <f>IFERROR(VLOOKUP(B20,CPU!$B:$I,8,FALSE),"NÃO TEM")</f>
        <v>3268.1299999999997</v>
      </c>
      <c r="H20" s="128">
        <f>ROUND(G20*1.273,2)</f>
        <v>4160.33</v>
      </c>
      <c r="I20" s="128">
        <f>ROUND(H20*F20,2)</f>
        <v>4160.33</v>
      </c>
      <c r="K20" s="48">
        <f>IFERROR(VLOOKUP(A20,ORÇAMENTO!$A:$I,9,FALSE),"NÃO TEM")</f>
        <v>4160.33</v>
      </c>
      <c r="M20" s="46" t="b">
        <f>K20=I20</f>
        <v>1</v>
      </c>
    </row>
    <row r="21" spans="1:13" ht="31.5" x14ac:dyDescent="0.25">
      <c r="A21" s="255" t="s">
        <v>282</v>
      </c>
      <c r="B21" s="255"/>
      <c r="C21" s="255"/>
      <c r="D21" s="129" t="s">
        <v>98</v>
      </c>
      <c r="E21" s="129" t="s">
        <v>275</v>
      </c>
      <c r="F21" s="130" t="s">
        <v>276</v>
      </c>
      <c r="G21" s="130" t="s">
        <v>277</v>
      </c>
      <c r="H21" s="130" t="s">
        <v>278</v>
      </c>
      <c r="I21" s="130" t="s">
        <v>58</v>
      </c>
    </row>
    <row r="22" spans="1:13" x14ac:dyDescent="0.25">
      <c r="A22" s="256" t="s">
        <v>469</v>
      </c>
      <c r="B22" s="256"/>
      <c r="C22" s="256"/>
      <c r="D22" s="131" t="s">
        <v>33</v>
      </c>
      <c r="E22" s="132">
        <v>1</v>
      </c>
      <c r="F22" s="133"/>
      <c r="G22" s="133"/>
      <c r="H22" s="133"/>
      <c r="I22" s="134">
        <f>E22</f>
        <v>1</v>
      </c>
    </row>
    <row r="23" spans="1:13" ht="15.75" x14ac:dyDescent="0.25">
      <c r="A23" s="131"/>
      <c r="B23" s="131"/>
      <c r="C23" s="131"/>
      <c r="D23" s="131"/>
      <c r="E23" s="132"/>
      <c r="F23" s="133"/>
      <c r="G23" s="133"/>
      <c r="H23" s="133"/>
      <c r="I23" s="130">
        <v>1</v>
      </c>
    </row>
    <row r="24" spans="1:13" x14ac:dyDescent="0.25">
      <c r="A24" s="259"/>
      <c r="B24" s="259"/>
      <c r="C24" s="259"/>
      <c r="D24" s="259"/>
      <c r="E24" s="259"/>
      <c r="F24" s="259"/>
      <c r="G24" s="259"/>
      <c r="H24" s="259"/>
      <c r="I24" s="259"/>
    </row>
    <row r="25" spans="1:13" ht="21" customHeight="1" x14ac:dyDescent="0.25">
      <c r="A25" s="126" t="s">
        <v>125</v>
      </c>
      <c r="B25" s="126" t="s">
        <v>725</v>
      </c>
      <c r="C25" s="127" t="s">
        <v>99</v>
      </c>
      <c r="D25" s="126" t="s">
        <v>681</v>
      </c>
      <c r="E25" s="126" t="s">
        <v>33</v>
      </c>
      <c r="F25" s="128">
        <f>I28</f>
        <v>1</v>
      </c>
      <c r="G25" s="128">
        <f>IFERROR(VLOOKUP(B25,CPU!$B:$I,8,FALSE),"NÃO TEM")</f>
        <v>262.55</v>
      </c>
      <c r="H25" s="128">
        <f>ROUND(G25*1.273,2)</f>
        <v>334.23</v>
      </c>
      <c r="I25" s="128">
        <f>ROUND(H25*F25,2)</f>
        <v>334.23</v>
      </c>
      <c r="K25" s="48">
        <f>IFERROR(VLOOKUP(A25,ORÇAMENTO!$A:$I,9,FALSE),"NÃO TEM")</f>
        <v>334.23</v>
      </c>
      <c r="M25" s="46" t="b">
        <f>K25=I25</f>
        <v>1</v>
      </c>
    </row>
    <row r="26" spans="1:13" ht="31.5" x14ac:dyDescent="0.25">
      <c r="A26" s="255" t="s">
        <v>282</v>
      </c>
      <c r="B26" s="255"/>
      <c r="C26" s="255"/>
      <c r="D26" s="129" t="s">
        <v>98</v>
      </c>
      <c r="E26" s="129" t="s">
        <v>275</v>
      </c>
      <c r="F26" s="130" t="s">
        <v>276</v>
      </c>
      <c r="G26" s="130" t="s">
        <v>277</v>
      </c>
      <c r="H26" s="130" t="s">
        <v>278</v>
      </c>
      <c r="I26" s="130" t="s">
        <v>58</v>
      </c>
    </row>
    <row r="27" spans="1:13" x14ac:dyDescent="0.25">
      <c r="A27" s="256" t="s">
        <v>469</v>
      </c>
      <c r="B27" s="256"/>
      <c r="C27" s="256"/>
      <c r="D27" s="131" t="s">
        <v>33</v>
      </c>
      <c r="E27" s="132">
        <v>1</v>
      </c>
      <c r="F27" s="133"/>
      <c r="G27" s="133"/>
      <c r="H27" s="133"/>
      <c r="I27" s="134">
        <f>E27</f>
        <v>1</v>
      </c>
    </row>
    <row r="28" spans="1:13" ht="15.75" x14ac:dyDescent="0.25">
      <c r="A28" s="131"/>
      <c r="B28" s="131"/>
      <c r="C28" s="131"/>
      <c r="D28" s="131"/>
      <c r="E28" s="132"/>
      <c r="F28" s="133"/>
      <c r="G28" s="133"/>
      <c r="H28" s="133"/>
      <c r="I28" s="130">
        <v>1</v>
      </c>
    </row>
    <row r="29" spans="1:13" x14ac:dyDescent="0.25">
      <c r="A29" s="259"/>
      <c r="B29" s="259"/>
      <c r="C29" s="259"/>
      <c r="D29" s="259"/>
      <c r="E29" s="259"/>
      <c r="F29" s="259"/>
      <c r="G29" s="259"/>
      <c r="H29" s="259"/>
      <c r="I29" s="259"/>
    </row>
    <row r="30" spans="1:13" ht="15.75" x14ac:dyDescent="0.25">
      <c r="A30" s="124">
        <v>2</v>
      </c>
      <c r="B30" s="258" t="s">
        <v>18</v>
      </c>
      <c r="C30" s="258"/>
      <c r="D30" s="258"/>
      <c r="E30" s="258"/>
      <c r="F30" s="258"/>
      <c r="G30" s="258" t="e">
        <v>#REF!</v>
      </c>
      <c r="H30" s="258"/>
      <c r="I30" s="125">
        <f>I31+I36+I41</f>
        <v>21242.76</v>
      </c>
      <c r="K30" s="48">
        <f>IFERROR(VLOOKUP(A30,ORÇAMENTO!$A:$I,9,FALSE),"NÃO TEM")</f>
        <v>21242.76</v>
      </c>
      <c r="M30" s="46" t="b">
        <f>K30=I30</f>
        <v>1</v>
      </c>
    </row>
    <row r="31" spans="1:13" ht="45" x14ac:dyDescent="0.25">
      <c r="A31" s="126" t="s">
        <v>164</v>
      </c>
      <c r="B31" s="126">
        <v>103689</v>
      </c>
      <c r="C31" s="127" t="s">
        <v>11</v>
      </c>
      <c r="D31" s="126" t="s">
        <v>7</v>
      </c>
      <c r="E31" s="126" t="s">
        <v>686</v>
      </c>
      <c r="F31" s="128">
        <f>I34</f>
        <v>8</v>
      </c>
      <c r="G31" s="128">
        <f>IFERROR(VLOOKUP(B31,CPU!$B:$I,8,FALSE),"NÃO TEM")</f>
        <v>461.25</v>
      </c>
      <c r="H31" s="128">
        <f>ROUND(G31*1.273,2)</f>
        <v>587.16999999999996</v>
      </c>
      <c r="I31" s="128">
        <f>ROUND(H31*F31,2)</f>
        <v>4697.3599999999997</v>
      </c>
      <c r="K31" s="48">
        <f>IFERROR(VLOOKUP(A31,ORÇAMENTO!$A:$I,9,FALSE),"NÃO TEM")</f>
        <v>4697.3599999999997</v>
      </c>
      <c r="M31" s="46" t="b">
        <f>K31=I31</f>
        <v>1</v>
      </c>
    </row>
    <row r="32" spans="1:13" ht="31.5" x14ac:dyDescent="0.25">
      <c r="A32" s="255" t="s">
        <v>282</v>
      </c>
      <c r="B32" s="255"/>
      <c r="C32" s="255"/>
      <c r="D32" s="129" t="s">
        <v>98</v>
      </c>
      <c r="E32" s="129" t="s">
        <v>275</v>
      </c>
      <c r="F32" s="130" t="s">
        <v>276</v>
      </c>
      <c r="G32" s="130" t="s">
        <v>277</v>
      </c>
      <c r="H32" s="130" t="s">
        <v>278</v>
      </c>
      <c r="I32" s="130" t="s">
        <v>58</v>
      </c>
    </row>
    <row r="33" spans="1:13" x14ac:dyDescent="0.25">
      <c r="A33" s="256" t="s">
        <v>445</v>
      </c>
      <c r="B33" s="256"/>
      <c r="C33" s="256"/>
      <c r="D33" s="131" t="s">
        <v>686</v>
      </c>
      <c r="E33" s="132">
        <v>1</v>
      </c>
      <c r="F33" s="133">
        <v>4</v>
      </c>
      <c r="G33" s="133"/>
      <c r="H33" s="133">
        <v>2</v>
      </c>
      <c r="I33" s="134">
        <f>E33*F33*H33</f>
        <v>8</v>
      </c>
    </row>
    <row r="34" spans="1:13" ht="15.75" x14ac:dyDescent="0.25">
      <c r="A34" s="256"/>
      <c r="B34" s="256"/>
      <c r="C34" s="256"/>
      <c r="D34" s="131"/>
      <c r="E34" s="132"/>
      <c r="F34" s="133"/>
      <c r="G34" s="133"/>
      <c r="H34" s="133"/>
      <c r="I34" s="130">
        <v>8</v>
      </c>
    </row>
    <row r="35" spans="1:13" x14ac:dyDescent="0.25">
      <c r="A35" s="259"/>
      <c r="B35" s="259"/>
      <c r="C35" s="259"/>
      <c r="D35" s="259"/>
      <c r="E35" s="259"/>
      <c r="F35" s="259"/>
      <c r="G35" s="259"/>
      <c r="H35" s="259"/>
      <c r="I35" s="259"/>
    </row>
    <row r="36" spans="1:13" x14ac:dyDescent="0.25">
      <c r="A36" s="126" t="s">
        <v>165</v>
      </c>
      <c r="B36" s="126">
        <v>98459</v>
      </c>
      <c r="C36" s="127" t="s">
        <v>13</v>
      </c>
      <c r="D36" s="126" t="s">
        <v>7</v>
      </c>
      <c r="E36" s="126" t="s">
        <v>686</v>
      </c>
      <c r="F36" s="128">
        <f>I39</f>
        <v>70</v>
      </c>
      <c r="G36" s="128">
        <f>IFERROR(VLOOKUP(B36,CPU!$B:$I,8,FALSE),"NÃO TEM")</f>
        <v>90.009999999999991</v>
      </c>
      <c r="H36" s="128">
        <f>ROUND(G36*1.273,2)</f>
        <v>114.58</v>
      </c>
      <c r="I36" s="128">
        <f>ROUND(H36*F36,2)</f>
        <v>8020.6</v>
      </c>
      <c r="K36" s="48">
        <f>IFERROR(VLOOKUP(A36,ORÇAMENTO!$A:$I,9,FALSE),"NÃO TEM")</f>
        <v>8020.6</v>
      </c>
      <c r="M36" s="46" t="b">
        <f>K36=I36</f>
        <v>1</v>
      </c>
    </row>
    <row r="37" spans="1:13" ht="31.5" x14ac:dyDescent="0.25">
      <c r="A37" s="255" t="s">
        <v>282</v>
      </c>
      <c r="B37" s="255"/>
      <c r="C37" s="255"/>
      <c r="D37" s="129" t="s">
        <v>98</v>
      </c>
      <c r="E37" s="129" t="s">
        <v>275</v>
      </c>
      <c r="F37" s="130" t="s">
        <v>276</v>
      </c>
      <c r="G37" s="130" t="s">
        <v>277</v>
      </c>
      <c r="H37" s="130" t="s">
        <v>278</v>
      </c>
      <c r="I37" s="130" t="s">
        <v>58</v>
      </c>
    </row>
    <row r="38" spans="1:13" x14ac:dyDescent="0.25">
      <c r="A38" s="256" t="s">
        <v>443</v>
      </c>
      <c r="B38" s="256"/>
      <c r="C38" s="256"/>
      <c r="D38" s="131" t="s">
        <v>686</v>
      </c>
      <c r="E38" s="132">
        <v>1</v>
      </c>
      <c r="F38" s="133">
        <v>35</v>
      </c>
      <c r="G38" s="133"/>
      <c r="H38" s="133">
        <v>2</v>
      </c>
      <c r="I38" s="134">
        <f>E38*F38*H38</f>
        <v>70</v>
      </c>
    </row>
    <row r="39" spans="1:13" ht="15.75" x14ac:dyDescent="0.25">
      <c r="A39" s="131"/>
      <c r="B39" s="131"/>
      <c r="C39" s="131"/>
      <c r="D39" s="131"/>
      <c r="E39" s="132"/>
      <c r="F39" s="133"/>
      <c r="G39" s="133"/>
      <c r="H39" s="133"/>
      <c r="I39" s="130">
        <v>70</v>
      </c>
    </row>
    <row r="40" spans="1:13" x14ac:dyDescent="0.25">
      <c r="A40" s="259"/>
      <c r="B40" s="259"/>
      <c r="C40" s="259"/>
      <c r="D40" s="259"/>
      <c r="E40" s="259"/>
      <c r="F40" s="259"/>
      <c r="G40" s="259"/>
      <c r="H40" s="259"/>
      <c r="I40" s="259"/>
    </row>
    <row r="41" spans="1:13" ht="45" x14ac:dyDescent="0.25">
      <c r="A41" s="126" t="s">
        <v>166</v>
      </c>
      <c r="B41" s="126">
        <v>97064</v>
      </c>
      <c r="C41" s="127" t="s">
        <v>231</v>
      </c>
      <c r="D41" s="126" t="s">
        <v>7</v>
      </c>
      <c r="E41" s="126" t="s">
        <v>19</v>
      </c>
      <c r="F41" s="128">
        <f>I44</f>
        <v>320</v>
      </c>
      <c r="G41" s="128">
        <f>IFERROR(VLOOKUP(B41,CPU!$B:$I,8,FALSE),"NÃO TEM")</f>
        <v>20.93</v>
      </c>
      <c r="H41" s="128">
        <f>ROUND(G41*1.273,2)</f>
        <v>26.64</v>
      </c>
      <c r="I41" s="128">
        <f>ROUND(H41*F41,2)</f>
        <v>8524.7999999999993</v>
      </c>
      <c r="K41" s="48">
        <f>IFERROR(VLOOKUP(A41,ORÇAMENTO!$A:$I,9,FALSE),"NÃO TEM")</f>
        <v>8524.7999999999993</v>
      </c>
      <c r="M41" s="46" t="b">
        <f>K41=I41</f>
        <v>1</v>
      </c>
    </row>
    <row r="42" spans="1:13" ht="31.5" x14ac:dyDescent="0.25">
      <c r="A42" s="255" t="s">
        <v>282</v>
      </c>
      <c r="B42" s="255"/>
      <c r="C42" s="255"/>
      <c r="D42" s="129" t="s">
        <v>98</v>
      </c>
      <c r="E42" s="129" t="s">
        <v>275</v>
      </c>
      <c r="F42" s="130" t="s">
        <v>276</v>
      </c>
      <c r="G42" s="130" t="s">
        <v>277</v>
      </c>
      <c r="H42" s="130" t="s">
        <v>278</v>
      </c>
      <c r="I42" s="130" t="s">
        <v>58</v>
      </c>
    </row>
    <row r="43" spans="1:13" x14ac:dyDescent="0.25">
      <c r="A43" s="256" t="s">
        <v>444</v>
      </c>
      <c r="B43" s="256"/>
      <c r="C43" s="256"/>
      <c r="D43" s="131" t="s">
        <v>19</v>
      </c>
      <c r="E43" s="132">
        <v>320</v>
      </c>
      <c r="F43" s="133">
        <v>1</v>
      </c>
      <c r="G43" s="133"/>
      <c r="H43" s="133">
        <v>1</v>
      </c>
      <c r="I43" s="134">
        <f>E43*F43*H43</f>
        <v>320</v>
      </c>
    </row>
    <row r="44" spans="1:13" ht="15.75" x14ac:dyDescent="0.25">
      <c r="A44" s="256"/>
      <c r="B44" s="256"/>
      <c r="C44" s="256"/>
      <c r="D44" s="131"/>
      <c r="E44" s="132"/>
      <c r="F44" s="133"/>
      <c r="G44" s="133"/>
      <c r="H44" s="133"/>
      <c r="I44" s="130">
        <v>320</v>
      </c>
    </row>
    <row r="45" spans="1:13" x14ac:dyDescent="0.25">
      <c r="A45" s="135"/>
      <c r="B45" s="136"/>
      <c r="C45" s="137"/>
      <c r="D45" s="135"/>
      <c r="E45" s="135"/>
      <c r="F45" s="138"/>
      <c r="G45" s="138"/>
      <c r="H45" s="138"/>
      <c r="I45" s="138"/>
    </row>
    <row r="46" spans="1:13" ht="15.75" x14ac:dyDescent="0.25">
      <c r="A46" s="139">
        <v>3</v>
      </c>
      <c r="B46" s="271" t="s">
        <v>146</v>
      </c>
      <c r="C46" s="271"/>
      <c r="D46" s="271"/>
      <c r="E46" s="271"/>
      <c r="F46" s="271"/>
      <c r="G46" s="271"/>
      <c r="H46" s="271"/>
      <c r="I46" s="140">
        <f>I47+I193+I247+I310+I383+I445+I478+I341+I510+I619+I814+I607+I951+I972+I983+I1004+I581+I484</f>
        <v>1977023.31</v>
      </c>
      <c r="K46" s="48">
        <f>IFERROR(VLOOKUP(A46,ORÇAMENTO!$A:$I,9,FALSE),"NÃO TEM")</f>
        <v>1977023.3100000003</v>
      </c>
      <c r="M46" s="46" t="b">
        <f>K46=I46</f>
        <v>1</v>
      </c>
    </row>
    <row r="47" spans="1:13" ht="15.75" customHeight="1" x14ac:dyDescent="0.25">
      <c r="A47" s="139" t="s">
        <v>306</v>
      </c>
      <c r="B47" s="271" t="s">
        <v>307</v>
      </c>
      <c r="C47" s="271"/>
      <c r="D47" s="271"/>
      <c r="E47" s="271"/>
      <c r="F47" s="271"/>
      <c r="G47" s="271"/>
      <c r="H47" s="271"/>
      <c r="I47" s="140">
        <f>I48+I54+I60+I71+I77+I83+I89+I94+I101+I107+I112+I117+I122+I127+I133+I139+I144+I151+I156+I162+I168+I173+I178+I183+I188</f>
        <v>65860.889999999985</v>
      </c>
      <c r="J47" s="49"/>
      <c r="K47" s="48">
        <f>IFERROR(VLOOKUP(A47,ORÇAMENTO!$A:$I,9,FALSE),"NÃO TEM")</f>
        <v>65860.889999999985</v>
      </c>
      <c r="M47" s="46" t="b">
        <f>K47=I47</f>
        <v>1</v>
      </c>
    </row>
    <row r="48" spans="1:13" ht="27.75" customHeight="1" x14ac:dyDescent="0.25">
      <c r="A48" s="126" t="s">
        <v>726</v>
      </c>
      <c r="B48" s="126" t="s">
        <v>241</v>
      </c>
      <c r="C48" s="141" t="s">
        <v>240</v>
      </c>
      <c r="D48" s="126" t="s">
        <v>235</v>
      </c>
      <c r="E48" s="126" t="s">
        <v>688</v>
      </c>
      <c r="F48" s="142">
        <f>I52</f>
        <v>31.65</v>
      </c>
      <c r="G48" s="128">
        <f>IFERROR(VLOOKUP(B48,CPU!$B:$I,8,FALSE),"NÃO TEM")</f>
        <v>68.83</v>
      </c>
      <c r="H48" s="128">
        <f>ROUND(G48*1.273,2)</f>
        <v>87.62</v>
      </c>
      <c r="I48" s="128">
        <f>ROUND(H48*F48,2)</f>
        <v>2773.17</v>
      </c>
      <c r="K48" s="48">
        <f>IFERROR(VLOOKUP(A48,ORÇAMENTO!$A:$I,9,FALSE),"NÃO TEM")</f>
        <v>2773.17</v>
      </c>
      <c r="M48" s="46" t="b">
        <f>K48=I48</f>
        <v>1</v>
      </c>
    </row>
    <row r="49" spans="1:13" ht="31.5" x14ac:dyDescent="0.25">
      <c r="A49" s="255" t="s">
        <v>282</v>
      </c>
      <c r="B49" s="255"/>
      <c r="C49" s="255"/>
      <c r="D49" s="129" t="s">
        <v>98</v>
      </c>
      <c r="E49" s="129" t="s">
        <v>275</v>
      </c>
      <c r="F49" s="130" t="s">
        <v>276</v>
      </c>
      <c r="G49" s="130" t="s">
        <v>277</v>
      </c>
      <c r="H49" s="130" t="s">
        <v>278</v>
      </c>
      <c r="I49" s="130" t="s">
        <v>58</v>
      </c>
    </row>
    <row r="50" spans="1:13" x14ac:dyDescent="0.25">
      <c r="A50" s="256" t="s">
        <v>284</v>
      </c>
      <c r="B50" s="256"/>
      <c r="C50" s="256"/>
      <c r="D50" s="131" t="s">
        <v>688</v>
      </c>
      <c r="E50" s="132">
        <v>1</v>
      </c>
      <c r="F50" s="134">
        <v>142</v>
      </c>
      <c r="G50" s="134">
        <v>0.15</v>
      </c>
      <c r="H50" s="134"/>
      <c r="I50" s="134">
        <f>F50*G50</f>
        <v>21.3</v>
      </c>
    </row>
    <row r="51" spans="1:13" x14ac:dyDescent="0.25">
      <c r="A51" s="256" t="s">
        <v>283</v>
      </c>
      <c r="B51" s="256"/>
      <c r="C51" s="256"/>
      <c r="D51" s="131"/>
      <c r="E51" s="132">
        <v>1</v>
      </c>
      <c r="F51" s="134">
        <v>69</v>
      </c>
      <c r="G51" s="134">
        <v>0.15</v>
      </c>
      <c r="H51" s="134"/>
      <c r="I51" s="134">
        <f>G51*F51*E51</f>
        <v>10.35</v>
      </c>
    </row>
    <row r="52" spans="1:13" ht="15.75" x14ac:dyDescent="0.25">
      <c r="A52" s="131"/>
      <c r="B52" s="131"/>
      <c r="C52" s="131"/>
      <c r="D52" s="131"/>
      <c r="E52" s="143"/>
      <c r="F52" s="143"/>
      <c r="G52" s="143"/>
      <c r="H52" s="143"/>
      <c r="I52" s="130">
        <f>SUM(I50:I51)</f>
        <v>31.65</v>
      </c>
    </row>
    <row r="53" spans="1:13" x14ac:dyDescent="0.25">
      <c r="A53" s="135"/>
      <c r="B53" s="136"/>
      <c r="C53" s="137"/>
      <c r="D53" s="135"/>
      <c r="E53" s="135"/>
      <c r="F53" s="138"/>
      <c r="G53" s="138"/>
      <c r="H53" s="138"/>
      <c r="I53" s="138"/>
    </row>
    <row r="54" spans="1:13" ht="15.75" customHeight="1" x14ac:dyDescent="0.25">
      <c r="A54" s="126" t="s">
        <v>727</v>
      </c>
      <c r="B54" s="126" t="s">
        <v>239</v>
      </c>
      <c r="C54" s="141" t="s">
        <v>238</v>
      </c>
      <c r="D54" s="126" t="s">
        <v>235</v>
      </c>
      <c r="E54" s="126" t="s">
        <v>686</v>
      </c>
      <c r="F54" s="144">
        <f>I58</f>
        <v>223.5</v>
      </c>
      <c r="G54" s="128">
        <f>IFERROR(VLOOKUP(B54,CPU!$B:$I,8,FALSE),"NÃO TEM")</f>
        <v>38.44</v>
      </c>
      <c r="H54" s="128">
        <f>ROUND(G54*1.273,2)</f>
        <v>48.93</v>
      </c>
      <c r="I54" s="128">
        <f>ROUND(H54*F54,2)</f>
        <v>10935.86</v>
      </c>
      <c r="K54" s="48">
        <f>IFERROR(VLOOKUP(A54,ORÇAMENTO!$A:$I,9,FALSE),"NÃO TEM")</f>
        <v>10935.86</v>
      </c>
      <c r="M54" s="46" t="b">
        <f>K54=I54</f>
        <v>1</v>
      </c>
    </row>
    <row r="55" spans="1:13" ht="15.75" customHeight="1" x14ac:dyDescent="0.25">
      <c r="A55" s="255" t="s">
        <v>282</v>
      </c>
      <c r="B55" s="255"/>
      <c r="C55" s="255"/>
      <c r="D55" s="129" t="s">
        <v>98</v>
      </c>
      <c r="E55" s="129" t="s">
        <v>275</v>
      </c>
      <c r="F55" s="130" t="s">
        <v>276</v>
      </c>
      <c r="G55" s="130" t="s">
        <v>277</v>
      </c>
      <c r="H55" s="130" t="s">
        <v>278</v>
      </c>
      <c r="I55" s="130" t="s">
        <v>58</v>
      </c>
    </row>
    <row r="56" spans="1:13" ht="15.75" customHeight="1" x14ac:dyDescent="0.25">
      <c r="A56" s="253" t="s">
        <v>285</v>
      </c>
      <c r="B56" s="253"/>
      <c r="C56" s="253"/>
      <c r="D56" s="134" t="s">
        <v>686</v>
      </c>
      <c r="E56" s="134">
        <v>2</v>
      </c>
      <c r="F56" s="134">
        <v>18.2</v>
      </c>
      <c r="G56" s="134"/>
      <c r="H56" s="134">
        <v>5</v>
      </c>
      <c r="I56" s="134">
        <f>E56*F56*H56</f>
        <v>182</v>
      </c>
    </row>
    <row r="57" spans="1:13" ht="15.75" customHeight="1" x14ac:dyDescent="0.25">
      <c r="A57" s="253" t="s">
        <v>286</v>
      </c>
      <c r="B57" s="253"/>
      <c r="C57" s="253"/>
      <c r="D57" s="134"/>
      <c r="E57" s="134">
        <v>1</v>
      </c>
      <c r="F57" s="134">
        <v>8.3000000000000007</v>
      </c>
      <c r="G57" s="134"/>
      <c r="H57" s="134">
        <v>5</v>
      </c>
      <c r="I57" s="134">
        <f>E57*F57*H57</f>
        <v>41.5</v>
      </c>
    </row>
    <row r="58" spans="1:13" ht="15.75" customHeight="1" x14ac:dyDescent="0.25">
      <c r="A58" s="256"/>
      <c r="B58" s="256"/>
      <c r="C58" s="256"/>
      <c r="D58" s="131"/>
      <c r="E58" s="131"/>
      <c r="F58" s="145"/>
      <c r="G58" s="146"/>
      <c r="H58" s="147"/>
      <c r="I58" s="130">
        <f>SUM(I56:I57)</f>
        <v>223.5</v>
      </c>
    </row>
    <row r="59" spans="1:13" x14ac:dyDescent="0.25">
      <c r="A59" s="135"/>
      <c r="B59" s="136"/>
      <c r="C59" s="137"/>
      <c r="D59" s="135"/>
      <c r="E59" s="135"/>
      <c r="F59" s="138"/>
      <c r="G59" s="138"/>
      <c r="H59" s="138"/>
      <c r="I59" s="138"/>
    </row>
    <row r="60" spans="1:13" ht="30.75" customHeight="1" x14ac:dyDescent="0.25">
      <c r="A60" s="126" t="s">
        <v>728</v>
      </c>
      <c r="B60" s="126">
        <v>97633</v>
      </c>
      <c r="C60" s="141" t="s">
        <v>102</v>
      </c>
      <c r="D60" s="126" t="s">
        <v>7</v>
      </c>
      <c r="E60" s="126" t="s">
        <v>686</v>
      </c>
      <c r="F60" s="148">
        <f>I69</f>
        <v>260.32400000000001</v>
      </c>
      <c r="G60" s="128">
        <f>IFERROR(VLOOKUP(B60,CPU!$B:$I,8,FALSE),"NÃO TEM")</f>
        <v>21.41</v>
      </c>
      <c r="H60" s="128">
        <f>ROUND(G60*1.273,2)</f>
        <v>27.25</v>
      </c>
      <c r="I60" s="128">
        <f>ROUND(H60*F60,2)</f>
        <v>7093.83</v>
      </c>
      <c r="K60" s="48">
        <f>IFERROR(VLOOKUP(A60,ORÇAMENTO!$A:$I,9,FALSE),"NÃO TEM")</f>
        <v>7093.83</v>
      </c>
      <c r="M60" s="46" t="b">
        <f>K60=I60</f>
        <v>1</v>
      </c>
    </row>
    <row r="61" spans="1:13" ht="31.5" x14ac:dyDescent="0.25">
      <c r="A61" s="255" t="s">
        <v>282</v>
      </c>
      <c r="B61" s="255"/>
      <c r="C61" s="255"/>
      <c r="D61" s="129" t="s">
        <v>98</v>
      </c>
      <c r="E61" s="129" t="s">
        <v>275</v>
      </c>
      <c r="F61" s="130" t="s">
        <v>276</v>
      </c>
      <c r="G61" s="130" t="s">
        <v>277</v>
      </c>
      <c r="H61" s="130" t="s">
        <v>278</v>
      </c>
      <c r="I61" s="130" t="s">
        <v>58</v>
      </c>
    </row>
    <row r="62" spans="1:13" x14ac:dyDescent="0.25">
      <c r="A62" s="253" t="s">
        <v>523</v>
      </c>
      <c r="B62" s="253"/>
      <c r="C62" s="253"/>
      <c r="D62" s="134" t="s">
        <v>686</v>
      </c>
      <c r="E62" s="134">
        <v>2</v>
      </c>
      <c r="F62" s="134">
        <v>18.2</v>
      </c>
      <c r="G62" s="134"/>
      <c r="H62" s="134">
        <v>2</v>
      </c>
      <c r="I62" s="134">
        <f>E62*F62*H62</f>
        <v>72.8</v>
      </c>
      <c r="K62" s="49"/>
    </row>
    <row r="63" spans="1:13" x14ac:dyDescent="0.25">
      <c r="A63" s="253" t="s">
        <v>286</v>
      </c>
      <c r="B63" s="253"/>
      <c r="C63" s="253"/>
      <c r="D63" s="134"/>
      <c r="E63" s="134">
        <v>1</v>
      </c>
      <c r="F63" s="134">
        <v>8.3000000000000007</v>
      </c>
      <c r="G63" s="134"/>
      <c r="H63" s="134">
        <v>2</v>
      </c>
      <c r="I63" s="134">
        <f>E63*F63*H63</f>
        <v>16.600000000000001</v>
      </c>
    </row>
    <row r="64" spans="1:13" x14ac:dyDescent="0.25">
      <c r="A64" s="270" t="s">
        <v>287</v>
      </c>
      <c r="B64" s="270"/>
      <c r="C64" s="270"/>
      <c r="D64" s="131"/>
      <c r="E64" s="150">
        <v>1</v>
      </c>
      <c r="F64" s="151">
        <v>8.3000000000000007</v>
      </c>
      <c r="G64" s="146"/>
      <c r="H64" s="150">
        <v>1</v>
      </c>
      <c r="I64" s="134">
        <f>E64*F64*H64</f>
        <v>8.3000000000000007</v>
      </c>
    </row>
    <row r="65" spans="1:13" x14ac:dyDescent="0.25">
      <c r="A65" s="270" t="s">
        <v>524</v>
      </c>
      <c r="B65" s="270"/>
      <c r="C65" s="270"/>
      <c r="D65" s="131"/>
      <c r="E65" s="150">
        <v>2</v>
      </c>
      <c r="F65" s="151">
        <v>3</v>
      </c>
      <c r="G65" s="151">
        <v>3</v>
      </c>
      <c r="H65" s="150">
        <v>2.8</v>
      </c>
      <c r="I65" s="134">
        <f>H65*G65*F65*E65</f>
        <v>50.399999999999991</v>
      </c>
    </row>
    <row r="66" spans="1:13" x14ac:dyDescent="0.25">
      <c r="A66" s="270" t="s">
        <v>527</v>
      </c>
      <c r="B66" s="270"/>
      <c r="C66" s="270"/>
      <c r="D66" s="131"/>
      <c r="E66" s="150">
        <v>1</v>
      </c>
      <c r="F66" s="151">
        <v>3</v>
      </c>
      <c r="G66" s="151">
        <v>1.9</v>
      </c>
      <c r="H66" s="150">
        <v>2.8</v>
      </c>
      <c r="I66" s="134">
        <f>H66*G66*F66*E66</f>
        <v>15.959999999999997</v>
      </c>
    </row>
    <row r="67" spans="1:13" x14ac:dyDescent="0.25">
      <c r="A67" s="270" t="s">
        <v>525</v>
      </c>
      <c r="B67" s="270"/>
      <c r="C67" s="270"/>
      <c r="D67" s="131"/>
      <c r="E67" s="150">
        <v>1</v>
      </c>
      <c r="F67" s="151">
        <v>3</v>
      </c>
      <c r="G67" s="151">
        <v>2.4500000000000002</v>
      </c>
      <c r="H67" s="150">
        <v>2.8</v>
      </c>
      <c r="I67" s="134">
        <f>H67*G67*F67*E67</f>
        <v>20.580000000000002</v>
      </c>
    </row>
    <row r="68" spans="1:13" x14ac:dyDescent="0.25">
      <c r="A68" s="270" t="s">
        <v>526</v>
      </c>
      <c r="B68" s="270"/>
      <c r="C68" s="270"/>
      <c r="D68" s="131"/>
      <c r="E68" s="150">
        <v>1</v>
      </c>
      <c r="F68" s="151">
        <v>5.3</v>
      </c>
      <c r="G68" s="151">
        <v>5.0999999999999996</v>
      </c>
      <c r="H68" s="150">
        <v>2.8</v>
      </c>
      <c r="I68" s="134">
        <f>H68*G68*F68*E68</f>
        <v>75.683999999999983</v>
      </c>
    </row>
    <row r="69" spans="1:13" ht="15.75" x14ac:dyDescent="0.25">
      <c r="A69" s="256"/>
      <c r="B69" s="256"/>
      <c r="C69" s="256"/>
      <c r="D69" s="131"/>
      <c r="E69" s="131"/>
      <c r="F69" s="152"/>
      <c r="G69" s="146"/>
      <c r="H69" s="147"/>
      <c r="I69" s="130">
        <f>SUM(I62:I68)</f>
        <v>260.32400000000001</v>
      </c>
    </row>
    <row r="70" spans="1:13" x14ac:dyDescent="0.25">
      <c r="A70" s="135"/>
      <c r="B70" s="136"/>
      <c r="C70" s="137"/>
      <c r="D70" s="135"/>
      <c r="E70" s="135"/>
      <c r="F70" s="138"/>
      <c r="G70" s="138"/>
      <c r="H70" s="138"/>
      <c r="I70" s="138"/>
    </row>
    <row r="71" spans="1:13" ht="28.5" customHeight="1" x14ac:dyDescent="0.25">
      <c r="A71" s="126" t="s">
        <v>729</v>
      </c>
      <c r="B71" s="126">
        <v>7989</v>
      </c>
      <c r="C71" s="141" t="s">
        <v>288</v>
      </c>
      <c r="D71" s="126" t="s">
        <v>14</v>
      </c>
      <c r="E71" s="126" t="s">
        <v>686</v>
      </c>
      <c r="F71" s="148">
        <f>I75</f>
        <v>237.70759999999999</v>
      </c>
      <c r="G71" s="128">
        <f>IFERROR(VLOOKUP(B71,CPU!$B:$I,8,FALSE),"NÃO TEM")</f>
        <v>11.809999999999999</v>
      </c>
      <c r="H71" s="128">
        <f>ROUND(G71*1.273,2)</f>
        <v>15.03</v>
      </c>
      <c r="I71" s="128">
        <f>ROUND(H71*F71,2)</f>
        <v>3572.75</v>
      </c>
      <c r="K71" s="48">
        <f>IFERROR(VLOOKUP(A71,ORÇAMENTO!$A:$I,9,FALSE),"NÃO TEM")</f>
        <v>3572.75</v>
      </c>
      <c r="M71" s="46" t="b">
        <f>K71=I71</f>
        <v>1</v>
      </c>
    </row>
    <row r="72" spans="1:13" ht="31.5" x14ac:dyDescent="0.25">
      <c r="A72" s="255" t="s">
        <v>282</v>
      </c>
      <c r="B72" s="255"/>
      <c r="C72" s="255"/>
      <c r="D72" s="129" t="s">
        <v>98</v>
      </c>
      <c r="E72" s="129" t="s">
        <v>275</v>
      </c>
      <c r="F72" s="130" t="s">
        <v>276</v>
      </c>
      <c r="G72" s="130" t="s">
        <v>277</v>
      </c>
      <c r="H72" s="130" t="s">
        <v>278</v>
      </c>
      <c r="I72" s="130" t="s">
        <v>58</v>
      </c>
    </row>
    <row r="73" spans="1:13" x14ac:dyDescent="0.25">
      <c r="A73" s="253" t="s">
        <v>291</v>
      </c>
      <c r="B73" s="253"/>
      <c r="C73" s="253"/>
      <c r="D73" s="134" t="s">
        <v>686</v>
      </c>
      <c r="E73" s="134">
        <v>2</v>
      </c>
      <c r="F73" s="134">
        <v>28.68</v>
      </c>
      <c r="G73" s="133">
        <v>2.76</v>
      </c>
      <c r="H73" s="134"/>
      <c r="I73" s="134">
        <f>E73*F73*G73</f>
        <v>158.31359999999998</v>
      </c>
    </row>
    <row r="74" spans="1:13" x14ac:dyDescent="0.25">
      <c r="A74" s="253" t="s">
        <v>290</v>
      </c>
      <c r="B74" s="253"/>
      <c r="C74" s="253"/>
      <c r="D74" s="131"/>
      <c r="E74" s="150">
        <v>1</v>
      </c>
      <c r="F74" s="151">
        <v>14.98</v>
      </c>
      <c r="G74" s="146">
        <v>5.3</v>
      </c>
      <c r="H74" s="150"/>
      <c r="I74" s="134">
        <f>E74*F74*G74</f>
        <v>79.394000000000005</v>
      </c>
    </row>
    <row r="75" spans="1:13" ht="15.75" x14ac:dyDescent="0.25">
      <c r="A75" s="253"/>
      <c r="B75" s="253"/>
      <c r="C75" s="253"/>
      <c r="D75" s="131"/>
      <c r="E75" s="150"/>
      <c r="F75" s="151"/>
      <c r="G75" s="146"/>
      <c r="H75" s="150"/>
      <c r="I75" s="130">
        <f>SUM(I73:I74)</f>
        <v>237.70759999999999</v>
      </c>
    </row>
    <row r="76" spans="1:13" x14ac:dyDescent="0.25">
      <c r="A76" s="135"/>
      <c r="B76" s="136"/>
      <c r="C76" s="137"/>
      <c r="D76" s="135"/>
      <c r="E76" s="135"/>
      <c r="F76" s="138"/>
      <c r="G76" s="138"/>
      <c r="H76" s="138"/>
      <c r="I76" s="138"/>
    </row>
    <row r="77" spans="1:13" ht="30" x14ac:dyDescent="0.25">
      <c r="A77" s="126" t="s">
        <v>309</v>
      </c>
      <c r="B77" s="126" t="s">
        <v>237</v>
      </c>
      <c r="C77" s="141" t="s">
        <v>236</v>
      </c>
      <c r="D77" s="126" t="s">
        <v>235</v>
      </c>
      <c r="E77" s="126" t="s">
        <v>686</v>
      </c>
      <c r="F77" s="148">
        <f>I81</f>
        <v>118.15540000000001</v>
      </c>
      <c r="G77" s="128">
        <f>IFERROR(VLOOKUP(B77,CPU!$B:$I,8,FALSE),"NÃO TEM")</f>
        <v>20.260000000000002</v>
      </c>
      <c r="H77" s="128">
        <f>ROUND(G77*1.273,2)</f>
        <v>25.79</v>
      </c>
      <c r="I77" s="128">
        <f>ROUND(H77*F77,2)</f>
        <v>3047.23</v>
      </c>
      <c r="K77" s="48">
        <f>IFERROR(VLOOKUP(A77,ORÇAMENTO!$A:$I,9,FALSE),"NÃO TEM")</f>
        <v>3047.23</v>
      </c>
      <c r="M77" s="46" t="b">
        <f>K77=I77</f>
        <v>1</v>
      </c>
    </row>
    <row r="78" spans="1:13" ht="31.5" x14ac:dyDescent="0.25">
      <c r="A78" s="255" t="s">
        <v>282</v>
      </c>
      <c r="B78" s="255"/>
      <c r="C78" s="255"/>
      <c r="D78" s="129" t="s">
        <v>98</v>
      </c>
      <c r="E78" s="129" t="s">
        <v>275</v>
      </c>
      <c r="F78" s="130" t="s">
        <v>276</v>
      </c>
      <c r="G78" s="130" t="s">
        <v>277</v>
      </c>
      <c r="H78" s="130" t="s">
        <v>278</v>
      </c>
      <c r="I78" s="130" t="s">
        <v>58</v>
      </c>
    </row>
    <row r="79" spans="1:13" x14ac:dyDescent="0.25">
      <c r="A79" s="253" t="s">
        <v>292</v>
      </c>
      <c r="B79" s="253"/>
      <c r="C79" s="253"/>
      <c r="D79" s="134" t="s">
        <v>686</v>
      </c>
      <c r="E79" s="134">
        <v>1</v>
      </c>
      <c r="F79" s="134">
        <v>8.6300000000000008</v>
      </c>
      <c r="G79" s="133">
        <v>5.58</v>
      </c>
      <c r="H79" s="134"/>
      <c r="I79" s="134">
        <f>E79*F79*G79</f>
        <v>48.155400000000007</v>
      </c>
    </row>
    <row r="80" spans="1:13" x14ac:dyDescent="0.25">
      <c r="A80" s="253" t="s">
        <v>289</v>
      </c>
      <c r="B80" s="253"/>
      <c r="C80" s="253"/>
      <c r="D80" s="134"/>
      <c r="E80" s="134">
        <v>1</v>
      </c>
      <c r="F80" s="134">
        <v>2</v>
      </c>
      <c r="G80" s="133"/>
      <c r="H80" s="134">
        <v>35</v>
      </c>
      <c r="I80" s="134">
        <f>H80*F80*E80</f>
        <v>70</v>
      </c>
    </row>
    <row r="81" spans="1:13" ht="15.75" x14ac:dyDescent="0.25">
      <c r="A81" s="253"/>
      <c r="B81" s="253"/>
      <c r="C81" s="253"/>
      <c r="D81" s="131"/>
      <c r="E81" s="150"/>
      <c r="F81" s="151"/>
      <c r="G81" s="146"/>
      <c r="H81" s="150"/>
      <c r="I81" s="130">
        <f>SUM(I79:I80)</f>
        <v>118.15540000000001</v>
      </c>
    </row>
    <row r="82" spans="1:13" x14ac:dyDescent="0.25">
      <c r="A82" s="135"/>
      <c r="B82" s="136"/>
      <c r="C82" s="137"/>
      <c r="D82" s="135"/>
      <c r="E82" s="135"/>
      <c r="F82" s="138"/>
      <c r="G82" s="138"/>
      <c r="H82" s="138"/>
      <c r="I82" s="138"/>
    </row>
    <row r="83" spans="1:13" ht="30" x14ac:dyDescent="0.25">
      <c r="A83" s="126" t="s">
        <v>730</v>
      </c>
      <c r="B83" s="126">
        <v>104790</v>
      </c>
      <c r="C83" s="141" t="s">
        <v>103</v>
      </c>
      <c r="D83" s="126" t="s">
        <v>7</v>
      </c>
      <c r="E83" s="126" t="s">
        <v>688</v>
      </c>
      <c r="F83" s="148">
        <f>I87</f>
        <v>2.6505000000000001</v>
      </c>
      <c r="G83" s="128">
        <f>IFERROR(VLOOKUP(B83,CPU!$B:$I,8,FALSE),"NÃO TEM")</f>
        <v>94.5</v>
      </c>
      <c r="H83" s="128">
        <f>ROUND(G83*1.273,2)</f>
        <v>120.3</v>
      </c>
      <c r="I83" s="128">
        <f>ROUND(H83*F83,2)</f>
        <v>318.86</v>
      </c>
      <c r="K83" s="48">
        <f>IFERROR(VLOOKUP(A83,ORÇAMENTO!$A:$I,9,FALSE),"NÃO TEM")</f>
        <v>318.86</v>
      </c>
      <c r="M83" s="46" t="b">
        <f>K83=I83</f>
        <v>1</v>
      </c>
    </row>
    <row r="84" spans="1:13" ht="31.5" x14ac:dyDescent="0.25">
      <c r="A84" s="255" t="s">
        <v>282</v>
      </c>
      <c r="B84" s="255"/>
      <c r="C84" s="255"/>
      <c r="D84" s="129" t="s">
        <v>98</v>
      </c>
      <c r="E84" s="129" t="s">
        <v>275</v>
      </c>
      <c r="F84" s="130" t="s">
        <v>276</v>
      </c>
      <c r="G84" s="130" t="s">
        <v>277</v>
      </c>
      <c r="H84" s="130" t="s">
        <v>278</v>
      </c>
      <c r="I84" s="130" t="s">
        <v>58</v>
      </c>
    </row>
    <row r="85" spans="1:13" x14ac:dyDescent="0.25">
      <c r="A85" s="253" t="s">
        <v>293</v>
      </c>
      <c r="B85" s="253"/>
      <c r="C85" s="253"/>
      <c r="D85" s="134" t="s">
        <v>688</v>
      </c>
      <c r="E85" s="134">
        <v>8</v>
      </c>
      <c r="F85" s="134"/>
      <c r="G85" s="133">
        <v>0.1</v>
      </c>
      <c r="H85" s="134">
        <v>2.4</v>
      </c>
      <c r="I85" s="134">
        <f>E85*G85*H85</f>
        <v>1.92</v>
      </c>
    </row>
    <row r="86" spans="1:13" x14ac:dyDescent="0.25">
      <c r="A86" s="253" t="s">
        <v>308</v>
      </c>
      <c r="B86" s="253"/>
      <c r="C86" s="253"/>
      <c r="D86" s="131"/>
      <c r="E86" s="150">
        <v>1</v>
      </c>
      <c r="F86" s="151">
        <v>14.98</v>
      </c>
      <c r="G86" s="146">
        <v>0.15</v>
      </c>
      <c r="H86" s="150">
        <v>4.87</v>
      </c>
      <c r="I86" s="134">
        <f>E86*G86*H86</f>
        <v>0.73050000000000004</v>
      </c>
    </row>
    <row r="87" spans="1:13" ht="15.75" x14ac:dyDescent="0.25">
      <c r="A87" s="256"/>
      <c r="B87" s="256"/>
      <c r="C87" s="256"/>
      <c r="D87" s="131"/>
      <c r="E87" s="131"/>
      <c r="F87" s="152"/>
      <c r="G87" s="146"/>
      <c r="H87" s="147"/>
      <c r="I87" s="130">
        <f>SUM(I85:I86)</f>
        <v>2.6505000000000001</v>
      </c>
    </row>
    <row r="88" spans="1:13" x14ac:dyDescent="0.25">
      <c r="A88" s="135"/>
      <c r="B88" s="136"/>
      <c r="C88" s="137"/>
      <c r="D88" s="135"/>
      <c r="E88" s="135"/>
      <c r="F88" s="138"/>
      <c r="G88" s="138"/>
      <c r="H88" s="138"/>
      <c r="I88" s="138"/>
    </row>
    <row r="89" spans="1:13" ht="45" x14ac:dyDescent="0.25">
      <c r="A89" s="126" t="s">
        <v>731</v>
      </c>
      <c r="B89" s="126">
        <v>104796</v>
      </c>
      <c r="C89" s="141" t="s">
        <v>295</v>
      </c>
      <c r="D89" s="126" t="s">
        <v>7</v>
      </c>
      <c r="E89" s="126" t="s">
        <v>19</v>
      </c>
      <c r="F89" s="144">
        <f>I92</f>
        <v>35</v>
      </c>
      <c r="G89" s="128">
        <f>IFERROR(VLOOKUP(B89,CPU!$B:$I,8,FALSE),"NÃO TEM")</f>
        <v>12.45</v>
      </c>
      <c r="H89" s="128">
        <f>ROUND(G89*1.273,2)</f>
        <v>15.85</v>
      </c>
      <c r="I89" s="128">
        <f>ROUND(H89*F89,2)</f>
        <v>554.75</v>
      </c>
      <c r="K89" s="48">
        <f>IFERROR(VLOOKUP(A89,ORÇAMENTO!$A:$I,9,FALSE),"NÃO TEM")</f>
        <v>554.75</v>
      </c>
      <c r="M89" s="46" t="b">
        <f>K89=I89</f>
        <v>1</v>
      </c>
    </row>
    <row r="90" spans="1:13" ht="31.5" x14ac:dyDescent="0.25">
      <c r="A90" s="255" t="s">
        <v>282</v>
      </c>
      <c r="B90" s="255"/>
      <c r="C90" s="255"/>
      <c r="D90" s="129" t="s">
        <v>98</v>
      </c>
      <c r="E90" s="129" t="s">
        <v>275</v>
      </c>
      <c r="F90" s="130" t="s">
        <v>276</v>
      </c>
      <c r="G90" s="130" t="s">
        <v>277</v>
      </c>
      <c r="H90" s="130" t="s">
        <v>278</v>
      </c>
      <c r="I90" s="130" t="s">
        <v>58</v>
      </c>
    </row>
    <row r="91" spans="1:13" x14ac:dyDescent="0.25">
      <c r="A91" s="253" t="s">
        <v>287</v>
      </c>
      <c r="B91" s="253"/>
      <c r="C91" s="253"/>
      <c r="D91" s="134" t="s">
        <v>19</v>
      </c>
      <c r="E91" s="134">
        <v>1</v>
      </c>
      <c r="F91" s="134">
        <v>35</v>
      </c>
      <c r="G91" s="133"/>
      <c r="H91" s="134"/>
      <c r="I91" s="134">
        <f>E91*F91</f>
        <v>35</v>
      </c>
    </row>
    <row r="92" spans="1:13" ht="15.75" x14ac:dyDescent="0.25">
      <c r="A92" s="256"/>
      <c r="B92" s="256"/>
      <c r="C92" s="256"/>
      <c r="D92" s="131"/>
      <c r="E92" s="131"/>
      <c r="F92" s="152"/>
      <c r="G92" s="146"/>
      <c r="H92" s="147"/>
      <c r="I92" s="130">
        <f>SUM(I91:I91)</f>
        <v>35</v>
      </c>
    </row>
    <row r="93" spans="1:13" x14ac:dyDescent="0.25">
      <c r="A93" s="135"/>
      <c r="B93" s="136"/>
      <c r="C93" s="137"/>
      <c r="D93" s="135"/>
      <c r="E93" s="135"/>
      <c r="F93" s="138"/>
      <c r="G93" s="138"/>
      <c r="H93" s="138"/>
      <c r="I93" s="138"/>
    </row>
    <row r="94" spans="1:13" ht="29.25" customHeight="1" x14ac:dyDescent="0.25">
      <c r="A94" s="126" t="s">
        <v>732</v>
      </c>
      <c r="B94" s="126">
        <v>97647</v>
      </c>
      <c r="C94" s="141" t="s">
        <v>104</v>
      </c>
      <c r="D94" s="126" t="s">
        <v>7</v>
      </c>
      <c r="E94" s="126" t="s">
        <v>686</v>
      </c>
      <c r="F94" s="148">
        <f>I99</f>
        <v>283.12079999999997</v>
      </c>
      <c r="G94" s="128">
        <f>IFERROR(VLOOKUP(B94,CPU!$B:$I,8,FALSE),"NÃO TEM")</f>
        <v>3.3099999999999996</v>
      </c>
      <c r="H94" s="128">
        <f>ROUND(G94*1.273,2)</f>
        <v>4.21</v>
      </c>
      <c r="I94" s="128">
        <f>ROUND(H94*F94,2)</f>
        <v>1191.94</v>
      </c>
      <c r="K94" s="48">
        <f>IFERROR(VLOOKUP(A94,ORÇAMENTO!$A:$I,9,FALSE),"NÃO TEM")</f>
        <v>1191.94</v>
      </c>
      <c r="M94" s="46" t="b">
        <f>K94=I94</f>
        <v>1</v>
      </c>
    </row>
    <row r="95" spans="1:13" ht="31.5" x14ac:dyDescent="0.25">
      <c r="A95" s="255" t="s">
        <v>282</v>
      </c>
      <c r="B95" s="255"/>
      <c r="C95" s="255"/>
      <c r="D95" s="129" t="s">
        <v>98</v>
      </c>
      <c r="E95" s="129" t="s">
        <v>275</v>
      </c>
      <c r="F95" s="130" t="s">
        <v>276</v>
      </c>
      <c r="G95" s="130" t="s">
        <v>277</v>
      </c>
      <c r="H95" s="130" t="s">
        <v>278</v>
      </c>
      <c r="I95" s="130" t="s">
        <v>58</v>
      </c>
    </row>
    <row r="96" spans="1:13" x14ac:dyDescent="0.25">
      <c r="A96" s="253" t="s">
        <v>296</v>
      </c>
      <c r="B96" s="253"/>
      <c r="C96" s="253"/>
      <c r="D96" s="134" t="s">
        <v>686</v>
      </c>
      <c r="E96" s="134">
        <v>1</v>
      </c>
      <c r="F96" s="134">
        <v>10.3</v>
      </c>
      <c r="G96" s="133">
        <v>1.5</v>
      </c>
      <c r="H96" s="134"/>
      <c r="I96" s="134">
        <f>E96*F96*G96</f>
        <v>15.450000000000001</v>
      </c>
    </row>
    <row r="97" spans="1:13" x14ac:dyDescent="0.25">
      <c r="A97" s="253" t="s">
        <v>298</v>
      </c>
      <c r="B97" s="253"/>
      <c r="C97" s="253"/>
      <c r="D97" s="134"/>
      <c r="E97" s="134">
        <v>1</v>
      </c>
      <c r="F97" s="134">
        <v>16.8</v>
      </c>
      <c r="G97" s="133">
        <v>10.199999999999999</v>
      </c>
      <c r="H97" s="134"/>
      <c r="I97" s="134">
        <f>E97*F97*G97</f>
        <v>171.35999999999999</v>
      </c>
    </row>
    <row r="98" spans="1:13" x14ac:dyDescent="0.25">
      <c r="A98" s="256" t="s">
        <v>294</v>
      </c>
      <c r="B98" s="256"/>
      <c r="C98" s="256"/>
      <c r="D98" s="131"/>
      <c r="E98" s="150">
        <v>2</v>
      </c>
      <c r="F98" s="149">
        <v>8.6300000000000008</v>
      </c>
      <c r="G98" s="146">
        <v>5.58</v>
      </c>
      <c r="H98" s="147"/>
      <c r="I98" s="134">
        <f>E98*F98*G98</f>
        <v>96.310800000000015</v>
      </c>
    </row>
    <row r="99" spans="1:13" ht="15.75" x14ac:dyDescent="0.25">
      <c r="A99" s="256"/>
      <c r="B99" s="256"/>
      <c r="C99" s="256"/>
      <c r="D99" s="131"/>
      <c r="E99" s="150"/>
      <c r="F99" s="149"/>
      <c r="G99" s="146"/>
      <c r="H99" s="147"/>
      <c r="I99" s="130">
        <f>SUM(I96:I98)</f>
        <v>283.12079999999997</v>
      </c>
    </row>
    <row r="100" spans="1:13" x14ac:dyDescent="0.25">
      <c r="A100" s="135"/>
      <c r="B100" s="136"/>
      <c r="C100" s="137"/>
      <c r="D100" s="135"/>
      <c r="E100" s="135"/>
      <c r="F100" s="138"/>
      <c r="G100" s="138"/>
      <c r="H100" s="138"/>
      <c r="I100" s="138"/>
    </row>
    <row r="101" spans="1:13" ht="45" x14ac:dyDescent="0.25">
      <c r="A101" s="126" t="s">
        <v>733</v>
      </c>
      <c r="B101" s="126">
        <v>97655</v>
      </c>
      <c r="C101" s="141" t="s">
        <v>105</v>
      </c>
      <c r="D101" s="126" t="s">
        <v>7</v>
      </c>
      <c r="E101" s="126" t="s">
        <v>686</v>
      </c>
      <c r="F101" s="144">
        <f>I105</f>
        <v>64.862600000000015</v>
      </c>
      <c r="G101" s="128">
        <f>IFERROR(VLOOKUP(B101,CPU!$B:$I,8,FALSE),"NÃO TEM")</f>
        <v>34.489999999999995</v>
      </c>
      <c r="H101" s="128">
        <f>ROUND(G101*1.273,2)</f>
        <v>43.91</v>
      </c>
      <c r="I101" s="128">
        <f>ROUND(H101*F101,2)</f>
        <v>2848.12</v>
      </c>
      <c r="K101" s="48">
        <f>IFERROR(VLOOKUP(A101,ORÇAMENTO!$A:$I,9,FALSE),"NÃO TEM")</f>
        <v>2848.12</v>
      </c>
      <c r="M101" s="46" t="b">
        <f>K101=I101</f>
        <v>1</v>
      </c>
    </row>
    <row r="102" spans="1:13" ht="31.5" x14ac:dyDescent="0.25">
      <c r="A102" s="255" t="s">
        <v>282</v>
      </c>
      <c r="B102" s="255"/>
      <c r="C102" s="255"/>
      <c r="D102" s="129" t="s">
        <v>98</v>
      </c>
      <c r="E102" s="129" t="s">
        <v>275</v>
      </c>
      <c r="F102" s="130" t="s">
        <v>276</v>
      </c>
      <c r="G102" s="130" t="s">
        <v>277</v>
      </c>
      <c r="H102" s="130" t="s">
        <v>278</v>
      </c>
      <c r="I102" s="130" t="s">
        <v>58</v>
      </c>
    </row>
    <row r="103" spans="1:13" x14ac:dyDescent="0.25">
      <c r="A103" s="253" t="s">
        <v>297</v>
      </c>
      <c r="B103" s="253"/>
      <c r="C103" s="253"/>
      <c r="D103" s="134" t="s">
        <v>686</v>
      </c>
      <c r="E103" s="134">
        <v>1</v>
      </c>
      <c r="F103" s="134">
        <v>4.54</v>
      </c>
      <c r="G103" s="133">
        <v>3.68</v>
      </c>
      <c r="H103" s="134"/>
      <c r="I103" s="134">
        <f>E103*F103*G103</f>
        <v>16.7072</v>
      </c>
    </row>
    <row r="104" spans="1:13" x14ac:dyDescent="0.25">
      <c r="A104" s="256" t="s">
        <v>287</v>
      </c>
      <c r="B104" s="256"/>
      <c r="C104" s="256"/>
      <c r="D104" s="131"/>
      <c r="E104" s="150">
        <v>1</v>
      </c>
      <c r="F104" s="149">
        <v>8.6300000000000008</v>
      </c>
      <c r="G104" s="146">
        <v>5.58</v>
      </c>
      <c r="H104" s="147"/>
      <c r="I104" s="134">
        <f>E104*F104*G104</f>
        <v>48.155400000000007</v>
      </c>
    </row>
    <row r="105" spans="1:13" ht="15.75" x14ac:dyDescent="0.25">
      <c r="A105" s="256"/>
      <c r="B105" s="256"/>
      <c r="C105" s="256"/>
      <c r="D105" s="131"/>
      <c r="E105" s="150"/>
      <c r="F105" s="149"/>
      <c r="G105" s="146"/>
      <c r="H105" s="147"/>
      <c r="I105" s="130">
        <f>SUM(I103:I104)</f>
        <v>64.862600000000015</v>
      </c>
    </row>
    <row r="106" spans="1:13" x14ac:dyDescent="0.25">
      <c r="A106" s="135"/>
      <c r="B106" s="136"/>
      <c r="C106" s="137"/>
      <c r="D106" s="135"/>
      <c r="E106" s="135"/>
      <c r="F106" s="138"/>
      <c r="G106" s="138"/>
      <c r="H106" s="138"/>
      <c r="I106" s="138"/>
    </row>
    <row r="107" spans="1:13" ht="30" x14ac:dyDescent="0.25">
      <c r="A107" s="126" t="s">
        <v>734</v>
      </c>
      <c r="B107" s="126">
        <v>97644</v>
      </c>
      <c r="C107" s="141" t="s">
        <v>106</v>
      </c>
      <c r="D107" s="126" t="s">
        <v>7</v>
      </c>
      <c r="E107" s="126" t="s">
        <v>686</v>
      </c>
      <c r="F107" s="153">
        <f>I110</f>
        <v>26</v>
      </c>
      <c r="G107" s="128">
        <f>IFERROR(VLOOKUP(B107,CPU!$B:$I,8,FALSE),"NÃO TEM")</f>
        <v>8.9499999999999993</v>
      </c>
      <c r="H107" s="128">
        <f>ROUND(G107*1.273,2)</f>
        <v>11.39</v>
      </c>
      <c r="I107" s="128">
        <f>ROUND(H107*F107,2)</f>
        <v>296.14</v>
      </c>
      <c r="K107" s="48">
        <f>IFERROR(VLOOKUP(A107,ORÇAMENTO!$A:$I,9,FALSE),"NÃO TEM")</f>
        <v>296.14</v>
      </c>
      <c r="M107" s="46" t="b">
        <f>K107=I107</f>
        <v>1</v>
      </c>
    </row>
    <row r="108" spans="1:13" ht="31.5" x14ac:dyDescent="0.25">
      <c r="A108" s="255" t="s">
        <v>282</v>
      </c>
      <c r="B108" s="255"/>
      <c r="C108" s="255"/>
      <c r="D108" s="129" t="s">
        <v>98</v>
      </c>
      <c r="E108" s="129" t="s">
        <v>275</v>
      </c>
      <c r="F108" s="130" t="s">
        <v>276</v>
      </c>
      <c r="G108" s="130" t="s">
        <v>277</v>
      </c>
      <c r="H108" s="130" t="s">
        <v>278</v>
      </c>
      <c r="I108" s="130" t="s">
        <v>58</v>
      </c>
    </row>
    <row r="109" spans="1:13" x14ac:dyDescent="0.25">
      <c r="A109" s="253" t="s">
        <v>299</v>
      </c>
      <c r="B109" s="253"/>
      <c r="C109" s="253"/>
      <c r="D109" s="134" t="s">
        <v>686</v>
      </c>
      <c r="E109" s="134">
        <v>26</v>
      </c>
      <c r="F109" s="134"/>
      <c r="G109" s="133"/>
      <c r="H109" s="134"/>
      <c r="I109" s="134">
        <f>E109</f>
        <v>26</v>
      </c>
    </row>
    <row r="110" spans="1:13" ht="15.75" x14ac:dyDescent="0.25">
      <c r="A110" s="256"/>
      <c r="B110" s="256"/>
      <c r="C110" s="256"/>
      <c r="D110" s="131"/>
      <c r="E110" s="150"/>
      <c r="F110" s="149"/>
      <c r="G110" s="146"/>
      <c r="H110" s="147"/>
      <c r="I110" s="130">
        <f>SUM(I109:I109)</f>
        <v>26</v>
      </c>
    </row>
    <row r="111" spans="1:13" x14ac:dyDescent="0.25">
      <c r="A111" s="135"/>
      <c r="B111" s="136"/>
      <c r="C111" s="137"/>
      <c r="D111" s="135"/>
      <c r="E111" s="135"/>
      <c r="F111" s="138"/>
      <c r="G111" s="138"/>
      <c r="H111" s="138"/>
      <c r="I111" s="138"/>
    </row>
    <row r="112" spans="1:13" ht="25.5" customHeight="1" x14ac:dyDescent="0.25">
      <c r="A112" s="126" t="s">
        <v>735</v>
      </c>
      <c r="B112" s="126">
        <v>97645</v>
      </c>
      <c r="C112" s="141" t="s">
        <v>107</v>
      </c>
      <c r="D112" s="126" t="s">
        <v>7</v>
      </c>
      <c r="E112" s="126" t="s">
        <v>686</v>
      </c>
      <c r="F112" s="153">
        <f>I115</f>
        <v>32</v>
      </c>
      <c r="G112" s="128">
        <f>IFERROR(VLOOKUP(B112,CPU!$B:$I,8,FALSE),"NÃO TEM")</f>
        <v>23.12</v>
      </c>
      <c r="H112" s="128">
        <f>ROUND(G112*1.273,2)</f>
        <v>29.43</v>
      </c>
      <c r="I112" s="128">
        <f>ROUND(H112*F112,2)</f>
        <v>941.76</v>
      </c>
      <c r="K112" s="48">
        <f>IFERROR(VLOOKUP(A112,ORÇAMENTO!$A:$I,9,FALSE),"NÃO TEM")</f>
        <v>941.76</v>
      </c>
      <c r="M112" s="46" t="b">
        <f>K112=I112</f>
        <v>1</v>
      </c>
    </row>
    <row r="113" spans="1:13" ht="31.5" x14ac:dyDescent="0.25">
      <c r="A113" s="255" t="s">
        <v>282</v>
      </c>
      <c r="B113" s="255"/>
      <c r="C113" s="255"/>
      <c r="D113" s="129" t="s">
        <v>98</v>
      </c>
      <c r="E113" s="129" t="s">
        <v>275</v>
      </c>
      <c r="F113" s="130" t="s">
        <v>276</v>
      </c>
      <c r="G113" s="130" t="s">
        <v>277</v>
      </c>
      <c r="H113" s="130" t="s">
        <v>278</v>
      </c>
      <c r="I113" s="130" t="s">
        <v>58</v>
      </c>
    </row>
    <row r="114" spans="1:13" ht="15" customHeight="1" x14ac:dyDescent="0.25">
      <c r="A114" s="253" t="s">
        <v>299</v>
      </c>
      <c r="B114" s="253"/>
      <c r="C114" s="253"/>
      <c r="D114" s="134" t="s">
        <v>686</v>
      </c>
      <c r="E114" s="134">
        <v>32</v>
      </c>
      <c r="F114" s="134"/>
      <c r="G114" s="133"/>
      <c r="H114" s="134"/>
      <c r="I114" s="134">
        <f>E114</f>
        <v>32</v>
      </c>
    </row>
    <row r="115" spans="1:13" ht="15.75" x14ac:dyDescent="0.25">
      <c r="A115" s="256"/>
      <c r="B115" s="256"/>
      <c r="C115" s="256"/>
      <c r="D115" s="131"/>
      <c r="E115" s="150"/>
      <c r="F115" s="149"/>
      <c r="G115" s="146"/>
      <c r="H115" s="147"/>
      <c r="I115" s="130">
        <f>SUM(I114:I114)</f>
        <v>32</v>
      </c>
    </row>
    <row r="116" spans="1:13" x14ac:dyDescent="0.25">
      <c r="A116" s="135"/>
      <c r="B116" s="136"/>
      <c r="C116" s="137"/>
      <c r="D116" s="135"/>
      <c r="E116" s="135"/>
      <c r="F116" s="138"/>
      <c r="G116" s="138"/>
      <c r="H116" s="138"/>
      <c r="I116" s="138"/>
    </row>
    <row r="117" spans="1:13" ht="28.5" customHeight="1" x14ac:dyDescent="0.25">
      <c r="A117" s="126" t="s">
        <v>736</v>
      </c>
      <c r="B117" s="126">
        <v>97663</v>
      </c>
      <c r="C117" s="141" t="s">
        <v>108</v>
      </c>
      <c r="D117" s="126" t="s">
        <v>7</v>
      </c>
      <c r="E117" s="126" t="s">
        <v>33</v>
      </c>
      <c r="F117" s="153">
        <f>I120</f>
        <v>16</v>
      </c>
      <c r="G117" s="128">
        <f>IFERROR(VLOOKUP(B117,CPU!$B:$I,8,FALSE),"NÃO TEM")</f>
        <v>11.76</v>
      </c>
      <c r="H117" s="128">
        <f>ROUND(G117*1.273,2)</f>
        <v>14.97</v>
      </c>
      <c r="I117" s="128">
        <f>ROUND(H117*F117,2)</f>
        <v>239.52</v>
      </c>
      <c r="K117" s="48">
        <f>IFERROR(VLOOKUP(A117,ORÇAMENTO!$A:$I,9,FALSE),"NÃO TEM")</f>
        <v>239.52</v>
      </c>
      <c r="M117" s="46" t="b">
        <f>K117=I117</f>
        <v>1</v>
      </c>
    </row>
    <row r="118" spans="1:13" ht="31.5" x14ac:dyDescent="0.25">
      <c r="A118" s="255" t="s">
        <v>282</v>
      </c>
      <c r="B118" s="255"/>
      <c r="C118" s="255"/>
      <c r="D118" s="129" t="s">
        <v>98</v>
      </c>
      <c r="E118" s="129" t="s">
        <v>275</v>
      </c>
      <c r="F118" s="130" t="s">
        <v>276</v>
      </c>
      <c r="G118" s="130" t="s">
        <v>277</v>
      </c>
      <c r="H118" s="130" t="s">
        <v>278</v>
      </c>
      <c r="I118" s="130" t="s">
        <v>58</v>
      </c>
    </row>
    <row r="119" spans="1:13" x14ac:dyDescent="0.25">
      <c r="A119" s="253" t="s">
        <v>300</v>
      </c>
      <c r="B119" s="253"/>
      <c r="C119" s="253"/>
      <c r="D119" s="134" t="s">
        <v>33</v>
      </c>
      <c r="E119" s="134">
        <v>16</v>
      </c>
      <c r="F119" s="134"/>
      <c r="G119" s="133"/>
      <c r="H119" s="134"/>
      <c r="I119" s="134">
        <f>E119</f>
        <v>16</v>
      </c>
    </row>
    <row r="120" spans="1:13" ht="15.75" x14ac:dyDescent="0.25">
      <c r="A120" s="256"/>
      <c r="B120" s="256"/>
      <c r="C120" s="256"/>
      <c r="D120" s="131"/>
      <c r="E120" s="150"/>
      <c r="F120" s="149"/>
      <c r="G120" s="146"/>
      <c r="H120" s="147"/>
      <c r="I120" s="130">
        <f>SUM(I119:I119)</f>
        <v>16</v>
      </c>
    </row>
    <row r="121" spans="1:13" x14ac:dyDescent="0.25">
      <c r="A121" s="135"/>
      <c r="B121" s="136"/>
      <c r="C121" s="137"/>
      <c r="D121" s="135"/>
      <c r="E121" s="135"/>
      <c r="F121" s="138"/>
      <c r="G121" s="138"/>
      <c r="H121" s="138"/>
      <c r="I121" s="138"/>
    </row>
    <row r="122" spans="1:13" ht="30" customHeight="1" x14ac:dyDescent="0.25">
      <c r="A122" s="126" t="s">
        <v>737</v>
      </c>
      <c r="B122" s="126">
        <v>97666</v>
      </c>
      <c r="C122" s="141" t="s">
        <v>232</v>
      </c>
      <c r="D122" s="126" t="s">
        <v>7</v>
      </c>
      <c r="E122" s="126" t="s">
        <v>33</v>
      </c>
      <c r="F122" s="153">
        <f>I125</f>
        <v>12</v>
      </c>
      <c r="G122" s="128">
        <f>IFERROR(VLOOKUP(B122,CPU!$B:$I,8,FALSE),"NÃO TEM")</f>
        <v>8.57</v>
      </c>
      <c r="H122" s="128">
        <f>ROUND(G122*1.273,2)</f>
        <v>10.91</v>
      </c>
      <c r="I122" s="128">
        <f>ROUND(H122*F122,2)</f>
        <v>130.91999999999999</v>
      </c>
      <c r="K122" s="48">
        <f>IFERROR(VLOOKUP(A122,ORÇAMENTO!$A:$I,9,FALSE),"NÃO TEM")</f>
        <v>130.91999999999999</v>
      </c>
      <c r="M122" s="46" t="b">
        <f>K122=I122</f>
        <v>1</v>
      </c>
    </row>
    <row r="123" spans="1:13" ht="31.5" x14ac:dyDescent="0.25">
      <c r="A123" s="255" t="s">
        <v>282</v>
      </c>
      <c r="B123" s="255"/>
      <c r="C123" s="255"/>
      <c r="D123" s="129" t="s">
        <v>98</v>
      </c>
      <c r="E123" s="129" t="s">
        <v>275</v>
      </c>
      <c r="F123" s="130" t="s">
        <v>276</v>
      </c>
      <c r="G123" s="130" t="s">
        <v>277</v>
      </c>
      <c r="H123" s="130" t="s">
        <v>278</v>
      </c>
      <c r="I123" s="130" t="s">
        <v>58</v>
      </c>
    </row>
    <row r="124" spans="1:13" ht="15" customHeight="1" x14ac:dyDescent="0.25">
      <c r="A124" s="253" t="s">
        <v>300</v>
      </c>
      <c r="B124" s="253"/>
      <c r="C124" s="253"/>
      <c r="D124" s="134" t="s">
        <v>33</v>
      </c>
      <c r="E124" s="134">
        <v>12</v>
      </c>
      <c r="F124" s="134"/>
      <c r="G124" s="133"/>
      <c r="H124" s="134"/>
      <c r="I124" s="134">
        <f>E124</f>
        <v>12</v>
      </c>
    </row>
    <row r="125" spans="1:13" ht="15.75" x14ac:dyDescent="0.25">
      <c r="A125" s="256"/>
      <c r="B125" s="256"/>
      <c r="C125" s="256"/>
      <c r="D125" s="131"/>
      <c r="E125" s="150"/>
      <c r="F125" s="149"/>
      <c r="G125" s="146"/>
      <c r="H125" s="147"/>
      <c r="I125" s="130">
        <f>SUM(I124:I124)</f>
        <v>12</v>
      </c>
    </row>
    <row r="126" spans="1:13" x14ac:dyDescent="0.25">
      <c r="A126" s="135"/>
      <c r="B126" s="136"/>
      <c r="C126" s="137"/>
      <c r="D126" s="135"/>
      <c r="E126" s="135"/>
      <c r="F126" s="138"/>
      <c r="G126" s="138"/>
      <c r="H126" s="138"/>
      <c r="I126" s="138"/>
    </row>
    <row r="127" spans="1:13" ht="30.75" customHeight="1" x14ac:dyDescent="0.25">
      <c r="A127" s="126" t="s">
        <v>738</v>
      </c>
      <c r="B127" s="126">
        <v>97665</v>
      </c>
      <c r="C127" s="141" t="s">
        <v>109</v>
      </c>
      <c r="D127" s="126" t="s">
        <v>7</v>
      </c>
      <c r="E127" s="126" t="s">
        <v>33</v>
      </c>
      <c r="F127" s="153">
        <f>I131</f>
        <v>44</v>
      </c>
      <c r="G127" s="128">
        <f>IFERROR(VLOOKUP(B127,CPU!$B:$I,8,FALSE),"NÃO TEM")</f>
        <v>1.68</v>
      </c>
      <c r="H127" s="128">
        <f>ROUND(G127*1.273,2)</f>
        <v>2.14</v>
      </c>
      <c r="I127" s="128">
        <f>ROUND(H127*F127,2)</f>
        <v>94.16</v>
      </c>
      <c r="K127" s="48">
        <f>IFERROR(VLOOKUP(A127,ORÇAMENTO!$A:$I,9,FALSE),"NÃO TEM")</f>
        <v>94.16</v>
      </c>
      <c r="M127" s="46" t="b">
        <f>K127=I127</f>
        <v>1</v>
      </c>
    </row>
    <row r="128" spans="1:13" ht="31.5" x14ac:dyDescent="0.25">
      <c r="A128" s="255" t="s">
        <v>282</v>
      </c>
      <c r="B128" s="255"/>
      <c r="C128" s="255"/>
      <c r="D128" s="129" t="s">
        <v>98</v>
      </c>
      <c r="E128" s="129" t="s">
        <v>275</v>
      </c>
      <c r="F128" s="130" t="s">
        <v>276</v>
      </c>
      <c r="G128" s="130" t="s">
        <v>277</v>
      </c>
      <c r="H128" s="130" t="s">
        <v>278</v>
      </c>
      <c r="I128" s="130" t="s">
        <v>58</v>
      </c>
    </row>
    <row r="129" spans="1:13" x14ac:dyDescent="0.25">
      <c r="A129" s="253" t="s">
        <v>301</v>
      </c>
      <c r="B129" s="253"/>
      <c r="C129" s="253"/>
      <c r="D129" s="134" t="s">
        <v>33</v>
      </c>
      <c r="E129" s="134">
        <v>28</v>
      </c>
      <c r="F129" s="134"/>
      <c r="G129" s="133"/>
      <c r="H129" s="134"/>
      <c r="I129" s="134">
        <f>E129</f>
        <v>28</v>
      </c>
    </row>
    <row r="130" spans="1:13" x14ac:dyDescent="0.25">
      <c r="A130" s="256" t="s">
        <v>302</v>
      </c>
      <c r="B130" s="256"/>
      <c r="C130" s="256"/>
      <c r="D130" s="131"/>
      <c r="E130" s="150">
        <v>16</v>
      </c>
      <c r="F130" s="149"/>
      <c r="G130" s="146"/>
      <c r="H130" s="147"/>
      <c r="I130" s="134">
        <f>E130</f>
        <v>16</v>
      </c>
    </row>
    <row r="131" spans="1:13" ht="15.75" x14ac:dyDescent="0.25">
      <c r="A131" s="256"/>
      <c r="B131" s="256"/>
      <c r="C131" s="256"/>
      <c r="D131" s="131"/>
      <c r="E131" s="149"/>
      <c r="F131" s="146"/>
      <c r="G131" s="146"/>
      <c r="H131" s="147"/>
      <c r="I131" s="130">
        <f>SUM(I129:I130)</f>
        <v>44</v>
      </c>
    </row>
    <row r="132" spans="1:13" x14ac:dyDescent="0.25">
      <c r="A132" s="135"/>
      <c r="B132" s="136"/>
      <c r="C132" s="137"/>
      <c r="D132" s="135"/>
      <c r="E132" s="135"/>
      <c r="F132" s="138"/>
      <c r="G132" s="138"/>
      <c r="H132" s="138"/>
      <c r="I132" s="138"/>
    </row>
    <row r="133" spans="1:13" ht="27" customHeight="1" x14ac:dyDescent="0.25">
      <c r="A133" s="126" t="s">
        <v>739</v>
      </c>
      <c r="B133" s="126">
        <v>104792</v>
      </c>
      <c r="C133" s="141" t="s">
        <v>234</v>
      </c>
      <c r="D133" s="126" t="s">
        <v>7</v>
      </c>
      <c r="E133" s="126" t="s">
        <v>19</v>
      </c>
      <c r="F133" s="142">
        <f>I137</f>
        <v>1220</v>
      </c>
      <c r="G133" s="128">
        <f>IFERROR(VLOOKUP(B133,CPU!$B:$I,8,FALSE),"NÃO TEM")</f>
        <v>0.36</v>
      </c>
      <c r="H133" s="128">
        <f>ROUND(G133*1.273,2)</f>
        <v>0.46</v>
      </c>
      <c r="I133" s="128">
        <f>ROUND(H133*F133,2)</f>
        <v>561.20000000000005</v>
      </c>
      <c r="K133" s="48">
        <f>IFERROR(VLOOKUP(A133,ORÇAMENTO!$A:$I,9,FALSE),"NÃO TEM")</f>
        <v>561.20000000000005</v>
      </c>
      <c r="M133" s="46" t="b">
        <f>K133=I133</f>
        <v>1</v>
      </c>
    </row>
    <row r="134" spans="1:13" ht="31.5" x14ac:dyDescent="0.25">
      <c r="A134" s="255" t="s">
        <v>282</v>
      </c>
      <c r="B134" s="255"/>
      <c r="C134" s="255"/>
      <c r="D134" s="129" t="s">
        <v>98</v>
      </c>
      <c r="E134" s="129" t="s">
        <v>275</v>
      </c>
      <c r="F134" s="130" t="s">
        <v>276</v>
      </c>
      <c r="G134" s="130" t="s">
        <v>277</v>
      </c>
      <c r="H134" s="130" t="s">
        <v>278</v>
      </c>
      <c r="I134" s="130" t="s">
        <v>58</v>
      </c>
    </row>
    <row r="135" spans="1:13" x14ac:dyDescent="0.25">
      <c r="A135" s="253" t="s">
        <v>301</v>
      </c>
      <c r="B135" s="253"/>
      <c r="C135" s="253"/>
      <c r="D135" s="134" t="s">
        <v>19</v>
      </c>
      <c r="E135" s="134">
        <v>680</v>
      </c>
      <c r="F135" s="134"/>
      <c r="G135" s="133"/>
      <c r="H135" s="134"/>
      <c r="I135" s="134">
        <f>E135</f>
        <v>680</v>
      </c>
    </row>
    <row r="136" spans="1:13" x14ac:dyDescent="0.25">
      <c r="A136" s="256" t="s">
        <v>302</v>
      </c>
      <c r="B136" s="256"/>
      <c r="C136" s="256"/>
      <c r="D136" s="131"/>
      <c r="E136" s="150">
        <v>540</v>
      </c>
      <c r="F136" s="149"/>
      <c r="G136" s="146"/>
      <c r="H136" s="147"/>
      <c r="I136" s="134">
        <f>E136</f>
        <v>540</v>
      </c>
    </row>
    <row r="137" spans="1:13" ht="15.75" x14ac:dyDescent="0.25">
      <c r="A137" s="256"/>
      <c r="B137" s="256"/>
      <c r="C137" s="256"/>
      <c r="D137" s="131"/>
      <c r="E137" s="149"/>
      <c r="F137" s="146"/>
      <c r="G137" s="146"/>
      <c r="H137" s="147"/>
      <c r="I137" s="130">
        <f>SUM(I135:I136)</f>
        <v>1220</v>
      </c>
    </row>
    <row r="138" spans="1:13" x14ac:dyDescent="0.25">
      <c r="A138" s="135"/>
      <c r="B138" s="136"/>
      <c r="C138" s="137"/>
      <c r="D138" s="135"/>
      <c r="E138" s="135"/>
      <c r="F138" s="138"/>
      <c r="G138" s="138"/>
      <c r="H138" s="138"/>
      <c r="I138" s="138"/>
    </row>
    <row r="139" spans="1:13" ht="45" x14ac:dyDescent="0.25">
      <c r="A139" s="126" t="s">
        <v>740</v>
      </c>
      <c r="B139" s="126">
        <v>97640</v>
      </c>
      <c r="C139" s="141" t="s">
        <v>110</v>
      </c>
      <c r="D139" s="126" t="s">
        <v>7</v>
      </c>
      <c r="E139" s="126" t="s">
        <v>686</v>
      </c>
      <c r="F139" s="144">
        <f>I142</f>
        <v>102.92000000000002</v>
      </c>
      <c r="G139" s="128">
        <f>IFERROR(VLOOKUP(B139,CPU!$B:$I,8,FALSE),"NÃO TEM")</f>
        <v>1.73</v>
      </c>
      <c r="H139" s="128">
        <f>ROUND(G139*1.273,2)</f>
        <v>2.2000000000000002</v>
      </c>
      <c r="I139" s="128">
        <f>ROUND(H139*F139,2)</f>
        <v>226.42</v>
      </c>
      <c r="K139" s="48">
        <f>IFERROR(VLOOKUP(A139,ORÇAMENTO!$A:$I,9,FALSE),"NÃO TEM")</f>
        <v>226.42</v>
      </c>
      <c r="M139" s="46" t="b">
        <f>K139=I139</f>
        <v>1</v>
      </c>
    </row>
    <row r="140" spans="1:13" ht="31.5" x14ac:dyDescent="0.25">
      <c r="A140" s="255" t="s">
        <v>282</v>
      </c>
      <c r="B140" s="255"/>
      <c r="C140" s="255"/>
      <c r="D140" s="129" t="s">
        <v>98</v>
      </c>
      <c r="E140" s="129" t="s">
        <v>275</v>
      </c>
      <c r="F140" s="130" t="s">
        <v>276</v>
      </c>
      <c r="G140" s="130" t="s">
        <v>277</v>
      </c>
      <c r="H140" s="130" t="s">
        <v>278</v>
      </c>
      <c r="I140" s="130" t="s">
        <v>58</v>
      </c>
    </row>
    <row r="141" spans="1:13" x14ac:dyDescent="0.25">
      <c r="A141" s="253" t="s">
        <v>301</v>
      </c>
      <c r="B141" s="253"/>
      <c r="C141" s="253"/>
      <c r="D141" s="134" t="s">
        <v>686</v>
      </c>
      <c r="E141" s="134">
        <v>1</v>
      </c>
      <c r="F141" s="134">
        <v>8.3000000000000007</v>
      </c>
      <c r="G141" s="133">
        <v>12.4</v>
      </c>
      <c r="H141" s="134"/>
      <c r="I141" s="134">
        <f>E141*F141*G141</f>
        <v>102.92000000000002</v>
      </c>
    </row>
    <row r="142" spans="1:13" ht="15.75" x14ac:dyDescent="0.25">
      <c r="A142" s="256"/>
      <c r="B142" s="256"/>
      <c r="C142" s="256"/>
      <c r="D142" s="131"/>
      <c r="E142" s="149"/>
      <c r="F142" s="146"/>
      <c r="G142" s="146"/>
      <c r="H142" s="147"/>
      <c r="I142" s="130">
        <f>SUM(I141:I141)</f>
        <v>102.92000000000002</v>
      </c>
    </row>
    <row r="143" spans="1:13" x14ac:dyDescent="0.25">
      <c r="A143" s="135"/>
      <c r="B143" s="136"/>
      <c r="C143" s="137"/>
      <c r="D143" s="135"/>
      <c r="E143" s="135"/>
      <c r="F143" s="138"/>
      <c r="G143" s="138"/>
      <c r="H143" s="138"/>
      <c r="I143" s="138"/>
    </row>
    <row r="144" spans="1:13" ht="18" customHeight="1" x14ac:dyDescent="0.25">
      <c r="A144" s="126" t="s">
        <v>741</v>
      </c>
      <c r="B144" s="126">
        <v>35</v>
      </c>
      <c r="C144" s="141" t="s">
        <v>137</v>
      </c>
      <c r="D144" s="126" t="s">
        <v>14</v>
      </c>
      <c r="E144" s="126" t="s">
        <v>686</v>
      </c>
      <c r="F144" s="144">
        <f>I149</f>
        <v>194.67560000000003</v>
      </c>
      <c r="G144" s="128">
        <f>IFERROR(VLOOKUP(B144,CPU!$B:$I,8,FALSE),"NÃO TEM")</f>
        <v>26.15</v>
      </c>
      <c r="H144" s="128">
        <f>ROUND(G144*1.273,2)</f>
        <v>33.29</v>
      </c>
      <c r="I144" s="128">
        <f>ROUND(H144*F144,2)</f>
        <v>6480.75</v>
      </c>
      <c r="K144" s="48">
        <f>IFERROR(VLOOKUP(A144,ORÇAMENTO!$A:$I,9,FALSE),"NÃO TEM")</f>
        <v>6480.75</v>
      </c>
      <c r="M144" s="46" t="b">
        <f>K144=I144</f>
        <v>1</v>
      </c>
    </row>
    <row r="145" spans="1:13" ht="18" customHeight="1" x14ac:dyDescent="0.25">
      <c r="A145" s="255" t="s">
        <v>282</v>
      </c>
      <c r="B145" s="255"/>
      <c r="C145" s="255"/>
      <c r="D145" s="129" t="s">
        <v>98</v>
      </c>
      <c r="E145" s="129" t="s">
        <v>275</v>
      </c>
      <c r="F145" s="130" t="s">
        <v>276</v>
      </c>
      <c r="G145" s="130" t="s">
        <v>277</v>
      </c>
      <c r="H145" s="130" t="s">
        <v>278</v>
      </c>
      <c r="I145" s="130" t="s">
        <v>58</v>
      </c>
    </row>
    <row r="146" spans="1:13" ht="18" customHeight="1" x14ac:dyDescent="0.25">
      <c r="A146" s="253" t="s">
        <v>301</v>
      </c>
      <c r="B146" s="253"/>
      <c r="C146" s="253"/>
      <c r="D146" s="134" t="s">
        <v>686</v>
      </c>
      <c r="E146" s="134">
        <v>1</v>
      </c>
      <c r="F146" s="134">
        <v>8.3000000000000007</v>
      </c>
      <c r="G146" s="134">
        <v>14.58</v>
      </c>
      <c r="H146" s="134"/>
      <c r="I146" s="134">
        <f>E146*F146*G146</f>
        <v>121.01400000000001</v>
      </c>
    </row>
    <row r="147" spans="1:13" ht="18" customHeight="1" x14ac:dyDescent="0.25">
      <c r="A147" s="253" t="s">
        <v>302</v>
      </c>
      <c r="B147" s="253"/>
      <c r="C147" s="253"/>
      <c r="D147" s="134"/>
      <c r="E147" s="134">
        <v>1</v>
      </c>
      <c r="F147" s="134">
        <v>8.3000000000000007</v>
      </c>
      <c r="G147" s="134">
        <v>6.98</v>
      </c>
      <c r="H147" s="134"/>
      <c r="I147" s="134">
        <f>E147*F147*G147</f>
        <v>57.934000000000012</v>
      </c>
    </row>
    <row r="148" spans="1:13" ht="18" customHeight="1" x14ac:dyDescent="0.25">
      <c r="A148" s="256" t="s">
        <v>303</v>
      </c>
      <c r="B148" s="256"/>
      <c r="C148" s="256"/>
      <c r="D148" s="131"/>
      <c r="E148" s="151">
        <v>1</v>
      </c>
      <c r="F148" s="151">
        <v>5.74</v>
      </c>
      <c r="G148" s="151">
        <v>2.74</v>
      </c>
      <c r="H148" s="147"/>
      <c r="I148" s="154">
        <f>E148*F148*G148</f>
        <v>15.727600000000002</v>
      </c>
    </row>
    <row r="149" spans="1:13" ht="18" customHeight="1" x14ac:dyDescent="0.25">
      <c r="A149" s="256"/>
      <c r="B149" s="256"/>
      <c r="C149" s="256"/>
      <c r="D149" s="149"/>
      <c r="E149" s="149"/>
      <c r="F149" s="145"/>
      <c r="G149" s="146"/>
      <c r="H149" s="147"/>
      <c r="I149" s="130">
        <f>SUM(I146:I148)</f>
        <v>194.67560000000003</v>
      </c>
    </row>
    <row r="150" spans="1:13" x14ac:dyDescent="0.25">
      <c r="A150" s="135"/>
      <c r="B150" s="136"/>
      <c r="C150" s="137"/>
      <c r="D150" s="135"/>
      <c r="E150" s="135"/>
      <c r="F150" s="138"/>
      <c r="G150" s="138"/>
      <c r="H150" s="138"/>
      <c r="I150" s="138"/>
    </row>
    <row r="151" spans="1:13" ht="30" customHeight="1" x14ac:dyDescent="0.25">
      <c r="A151" s="126" t="s">
        <v>742</v>
      </c>
      <c r="B151" s="126">
        <v>102192</v>
      </c>
      <c r="C151" s="141" t="s">
        <v>139</v>
      </c>
      <c r="D151" s="126" t="s">
        <v>7</v>
      </c>
      <c r="E151" s="126" t="s">
        <v>686</v>
      </c>
      <c r="F151" s="144">
        <f>I160</f>
        <v>16</v>
      </c>
      <c r="G151" s="128">
        <f>IFERROR(VLOOKUP(B151,CPU!$B:$I,8,FALSE),"NÃO TEM")</f>
        <v>14.1</v>
      </c>
      <c r="H151" s="128">
        <f>ROUND(G151*1.273,2)</f>
        <v>17.95</v>
      </c>
      <c r="I151" s="128">
        <f>ROUND(H151*F151,2)</f>
        <v>287.2</v>
      </c>
      <c r="K151" s="48">
        <f>IFERROR(VLOOKUP(A151,ORÇAMENTO!$A:$I,9,FALSE),"NÃO TEM")</f>
        <v>287.2</v>
      </c>
      <c r="M151" s="46" t="b">
        <f>K151=I151</f>
        <v>1</v>
      </c>
    </row>
    <row r="152" spans="1:13" ht="17.25" customHeight="1" x14ac:dyDescent="0.25">
      <c r="A152" s="255" t="s">
        <v>282</v>
      </c>
      <c r="B152" s="255"/>
      <c r="C152" s="255"/>
      <c r="D152" s="129" t="s">
        <v>98</v>
      </c>
      <c r="E152" s="129" t="s">
        <v>275</v>
      </c>
      <c r="F152" s="130" t="s">
        <v>276</v>
      </c>
      <c r="G152" s="130" t="s">
        <v>277</v>
      </c>
      <c r="H152" s="130" t="s">
        <v>278</v>
      </c>
      <c r="I152" s="130" t="s">
        <v>58</v>
      </c>
    </row>
    <row r="153" spans="1:13" ht="17.25" customHeight="1" x14ac:dyDescent="0.25">
      <c r="A153" s="253" t="s">
        <v>301</v>
      </c>
      <c r="B153" s="253"/>
      <c r="C153" s="253"/>
      <c r="D153" s="134" t="s">
        <v>686</v>
      </c>
      <c r="E153" s="134">
        <v>1</v>
      </c>
      <c r="F153" s="134">
        <v>9.89</v>
      </c>
      <c r="G153" s="133"/>
      <c r="H153" s="134">
        <v>2.2999999999999998</v>
      </c>
      <c r="I153" s="134">
        <f>H153*F153*E153</f>
        <v>22.747</v>
      </c>
    </row>
    <row r="154" spans="1:13" ht="17.25" customHeight="1" x14ac:dyDescent="0.25">
      <c r="A154" s="256"/>
      <c r="B154" s="256"/>
      <c r="C154" s="256"/>
      <c r="D154" s="149"/>
      <c r="E154" s="149"/>
      <c r="F154" s="145"/>
      <c r="G154" s="146"/>
      <c r="H154" s="147"/>
      <c r="I154" s="130">
        <f>SUM(I153:I153)</f>
        <v>22.747</v>
      </c>
    </row>
    <row r="155" spans="1:13" x14ac:dyDescent="0.25">
      <c r="A155" s="135"/>
      <c r="B155" s="136"/>
      <c r="C155" s="137"/>
      <c r="D155" s="135"/>
      <c r="E155" s="135"/>
      <c r="F155" s="138"/>
      <c r="G155" s="138"/>
      <c r="H155" s="138"/>
      <c r="I155" s="138"/>
    </row>
    <row r="156" spans="1:13" ht="19.5" customHeight="1" x14ac:dyDescent="0.25">
      <c r="A156" s="126" t="s">
        <v>743</v>
      </c>
      <c r="B156" s="126">
        <v>22087</v>
      </c>
      <c r="C156" s="141" t="s">
        <v>483</v>
      </c>
      <c r="D156" s="126" t="s">
        <v>690</v>
      </c>
      <c r="E156" s="126" t="s">
        <v>33</v>
      </c>
      <c r="F156" s="144">
        <v>16</v>
      </c>
      <c r="G156" s="128">
        <f>IFERROR(VLOOKUP(B156,CPU!$B:$I,8,FALSE),"NÃO TEM")</f>
        <v>367.06</v>
      </c>
      <c r="H156" s="128">
        <f>ROUND(G156*1.273,2)</f>
        <v>467.27</v>
      </c>
      <c r="I156" s="128">
        <f>ROUND(H156*F156,2)</f>
        <v>7476.32</v>
      </c>
      <c r="K156" s="48">
        <f>IFERROR(VLOOKUP(A156,ORÇAMENTO!$A:$I,9,FALSE),"NÃO TEM")</f>
        <v>7476.32</v>
      </c>
      <c r="M156" s="46" t="b">
        <f>K156=I156</f>
        <v>1</v>
      </c>
    </row>
    <row r="157" spans="1:13" ht="31.5" x14ac:dyDescent="0.25">
      <c r="A157" s="255" t="s">
        <v>282</v>
      </c>
      <c r="B157" s="255"/>
      <c r="C157" s="255"/>
      <c r="D157" s="129" t="s">
        <v>98</v>
      </c>
      <c r="E157" s="129" t="s">
        <v>275</v>
      </c>
      <c r="F157" s="130" t="s">
        <v>276</v>
      </c>
      <c r="G157" s="130" t="s">
        <v>277</v>
      </c>
      <c r="H157" s="130" t="s">
        <v>278</v>
      </c>
      <c r="I157" s="130" t="s">
        <v>58</v>
      </c>
    </row>
    <row r="158" spans="1:13" x14ac:dyDescent="0.25">
      <c r="A158" s="253" t="s">
        <v>301</v>
      </c>
      <c r="B158" s="253"/>
      <c r="C158" s="253"/>
      <c r="D158" s="134" t="s">
        <v>33</v>
      </c>
      <c r="E158" s="134">
        <v>8</v>
      </c>
      <c r="F158" s="134"/>
      <c r="G158" s="134"/>
      <c r="H158" s="134"/>
      <c r="I158" s="134">
        <f>E158</f>
        <v>8</v>
      </c>
    </row>
    <row r="159" spans="1:13" x14ac:dyDescent="0.25">
      <c r="A159" s="253" t="s">
        <v>302</v>
      </c>
      <c r="B159" s="253"/>
      <c r="C159" s="253"/>
      <c r="D159" s="134"/>
      <c r="E159" s="134">
        <v>8</v>
      </c>
      <c r="F159" s="134"/>
      <c r="G159" s="134"/>
      <c r="H159" s="134"/>
      <c r="I159" s="134">
        <f>E159</f>
        <v>8</v>
      </c>
    </row>
    <row r="160" spans="1:13" ht="15.75" x14ac:dyDescent="0.25">
      <c r="A160" s="256"/>
      <c r="B160" s="256"/>
      <c r="C160" s="256"/>
      <c r="D160" s="149"/>
      <c r="E160" s="149"/>
      <c r="F160" s="145"/>
      <c r="G160" s="146"/>
      <c r="H160" s="147"/>
      <c r="I160" s="130">
        <f>SUM(I158:I159)</f>
        <v>16</v>
      </c>
    </row>
    <row r="161" spans="1:13" x14ac:dyDescent="0.25">
      <c r="A161" s="135"/>
      <c r="B161" s="136"/>
      <c r="C161" s="137"/>
      <c r="D161" s="135"/>
      <c r="E161" s="135"/>
      <c r="F161" s="138"/>
      <c r="G161" s="138"/>
      <c r="H161" s="138"/>
      <c r="I161" s="138"/>
    </row>
    <row r="162" spans="1:13" ht="30" x14ac:dyDescent="0.25">
      <c r="A162" s="126" t="s">
        <v>744</v>
      </c>
      <c r="B162" s="126" t="s">
        <v>745</v>
      </c>
      <c r="C162" s="141" t="s">
        <v>310</v>
      </c>
      <c r="D162" s="126" t="s">
        <v>235</v>
      </c>
      <c r="E162" s="126" t="s">
        <v>686</v>
      </c>
      <c r="F162" s="144">
        <f>I166</f>
        <v>33.816000000000003</v>
      </c>
      <c r="G162" s="128">
        <f>IFERROR(VLOOKUP(B162,CPU!$B:$I,8,FALSE),"NÃO TEM")</f>
        <v>14.81</v>
      </c>
      <c r="H162" s="128">
        <f>ROUND(G162*1.273,2)</f>
        <v>18.850000000000001</v>
      </c>
      <c r="I162" s="128">
        <f>ROUND(H162*F162,2)</f>
        <v>637.42999999999995</v>
      </c>
      <c r="K162" s="48">
        <f>IFERROR(VLOOKUP(A162,ORÇAMENTO!$A:$I,9,FALSE),"NÃO TEM")</f>
        <v>637.42999999999995</v>
      </c>
      <c r="M162" s="46" t="b">
        <f>K162=I162</f>
        <v>1</v>
      </c>
    </row>
    <row r="163" spans="1:13" ht="31.5" x14ac:dyDescent="0.25">
      <c r="A163" s="255" t="s">
        <v>282</v>
      </c>
      <c r="B163" s="255"/>
      <c r="C163" s="255"/>
      <c r="D163" s="129" t="s">
        <v>98</v>
      </c>
      <c r="E163" s="129" t="s">
        <v>275</v>
      </c>
      <c r="F163" s="130" t="s">
        <v>276</v>
      </c>
      <c r="G163" s="130" t="s">
        <v>277</v>
      </c>
      <c r="H163" s="130" t="s">
        <v>278</v>
      </c>
      <c r="I163" s="130" t="s">
        <v>58</v>
      </c>
    </row>
    <row r="164" spans="1:13" x14ac:dyDescent="0.25">
      <c r="A164" s="253" t="s">
        <v>301</v>
      </c>
      <c r="B164" s="253"/>
      <c r="C164" s="253"/>
      <c r="D164" s="134" t="s">
        <v>686</v>
      </c>
      <c r="E164" s="134">
        <v>1</v>
      </c>
      <c r="F164" s="134">
        <v>8.4</v>
      </c>
      <c r="G164" s="134"/>
      <c r="H164" s="134">
        <v>2.4</v>
      </c>
      <c r="I164" s="134">
        <f>H164*F164*E164</f>
        <v>20.16</v>
      </c>
    </row>
    <row r="165" spans="1:13" x14ac:dyDescent="0.25">
      <c r="A165" s="256" t="s">
        <v>302</v>
      </c>
      <c r="B165" s="256"/>
      <c r="C165" s="256"/>
      <c r="D165" s="149"/>
      <c r="E165" s="149">
        <v>1</v>
      </c>
      <c r="F165" s="151">
        <v>5.69</v>
      </c>
      <c r="G165" s="146"/>
      <c r="H165" s="150">
        <v>2.4</v>
      </c>
      <c r="I165" s="134">
        <f>H165*F165*E165</f>
        <v>13.656000000000001</v>
      </c>
    </row>
    <row r="166" spans="1:13" ht="15.75" x14ac:dyDescent="0.25">
      <c r="A166" s="260"/>
      <c r="B166" s="260"/>
      <c r="C166" s="260"/>
      <c r="D166" s="143"/>
      <c r="E166" s="143"/>
      <c r="F166" s="143"/>
      <c r="G166" s="143"/>
      <c r="H166" s="143"/>
      <c r="I166" s="130">
        <f>SUM(I164:I165)</f>
        <v>33.816000000000003</v>
      </c>
    </row>
    <row r="167" spans="1:13" x14ac:dyDescent="0.25">
      <c r="A167" s="135"/>
      <c r="B167" s="136"/>
      <c r="C167" s="137"/>
      <c r="D167" s="135"/>
      <c r="E167" s="135"/>
      <c r="F167" s="138"/>
      <c r="G167" s="138"/>
      <c r="H167" s="138"/>
      <c r="I167" s="138"/>
    </row>
    <row r="168" spans="1:13" ht="30" x14ac:dyDescent="0.25">
      <c r="A168" s="126" t="s">
        <v>746</v>
      </c>
      <c r="B168" s="126" t="s">
        <v>747</v>
      </c>
      <c r="C168" s="141" t="s">
        <v>446</v>
      </c>
      <c r="D168" s="126" t="s">
        <v>681</v>
      </c>
      <c r="E168" s="126" t="s">
        <v>19</v>
      </c>
      <c r="F168" s="144">
        <f>I171</f>
        <v>7</v>
      </c>
      <c r="G168" s="128">
        <f>IFERROR(VLOOKUP(B168,CPU!$B:$I,8,FALSE),"NÃO TEM")</f>
        <v>39.19</v>
      </c>
      <c r="H168" s="128">
        <f>ROUND(G168*1.273,2)</f>
        <v>49.89</v>
      </c>
      <c r="I168" s="128">
        <f>ROUND(H168*F168,2)</f>
        <v>349.23</v>
      </c>
      <c r="K168" s="48">
        <f>IFERROR(VLOOKUP(A168,ORÇAMENTO!$A:$I,9,FALSE),"NÃO TEM")</f>
        <v>349.23</v>
      </c>
      <c r="M168" s="46" t="b">
        <f>K168=I168</f>
        <v>1</v>
      </c>
    </row>
    <row r="169" spans="1:13" ht="31.5" x14ac:dyDescent="0.25">
      <c r="A169" s="255" t="s">
        <v>282</v>
      </c>
      <c r="B169" s="255"/>
      <c r="C169" s="255"/>
      <c r="D169" s="129" t="s">
        <v>98</v>
      </c>
      <c r="E169" s="129" t="s">
        <v>275</v>
      </c>
      <c r="F169" s="130" t="s">
        <v>276</v>
      </c>
      <c r="G169" s="130" t="s">
        <v>277</v>
      </c>
      <c r="H169" s="130" t="s">
        <v>278</v>
      </c>
      <c r="I169" s="130" t="s">
        <v>58</v>
      </c>
    </row>
    <row r="170" spans="1:13" x14ac:dyDescent="0.25">
      <c r="A170" s="253" t="s">
        <v>303</v>
      </c>
      <c r="B170" s="253"/>
      <c r="C170" s="253"/>
      <c r="D170" s="134" t="s">
        <v>19</v>
      </c>
      <c r="E170" s="134">
        <v>7</v>
      </c>
      <c r="F170" s="134"/>
      <c r="G170" s="134"/>
      <c r="H170" s="134"/>
      <c r="I170" s="134">
        <v>7</v>
      </c>
    </row>
    <row r="171" spans="1:13" ht="15.75" x14ac:dyDescent="0.25">
      <c r="A171" s="260"/>
      <c r="B171" s="260"/>
      <c r="C171" s="260"/>
      <c r="D171" s="143"/>
      <c r="E171" s="143"/>
      <c r="F171" s="143"/>
      <c r="G171" s="143"/>
      <c r="H171" s="143"/>
      <c r="I171" s="130">
        <v>7</v>
      </c>
    </row>
    <row r="172" spans="1:13" x14ac:dyDescent="0.25">
      <c r="A172" s="135"/>
      <c r="B172" s="136"/>
      <c r="C172" s="137"/>
      <c r="D172" s="135"/>
      <c r="E172" s="135"/>
      <c r="F172" s="138"/>
      <c r="G172" s="138"/>
      <c r="H172" s="138"/>
      <c r="I172" s="138"/>
    </row>
    <row r="173" spans="1:13" ht="28.5" customHeight="1" x14ac:dyDescent="0.25">
      <c r="A173" s="126" t="s">
        <v>748</v>
      </c>
      <c r="B173" s="126" t="s">
        <v>749</v>
      </c>
      <c r="C173" s="141" t="s">
        <v>450</v>
      </c>
      <c r="D173" s="126" t="s">
        <v>681</v>
      </c>
      <c r="E173" s="126" t="s">
        <v>19</v>
      </c>
      <c r="F173" s="144">
        <f>I176</f>
        <v>38</v>
      </c>
      <c r="G173" s="128">
        <f>IFERROR(VLOOKUP(B173,CPU!$B:$I,8,FALSE),"NÃO TEM")</f>
        <v>11.86</v>
      </c>
      <c r="H173" s="128">
        <f>ROUND(G173*1.273,2)</f>
        <v>15.1</v>
      </c>
      <c r="I173" s="128">
        <f>ROUND(H173*F173,2)</f>
        <v>573.79999999999995</v>
      </c>
      <c r="K173" s="48">
        <f>IFERROR(VLOOKUP(A173,ORÇAMENTO!$A:$I,9,FALSE),"NÃO TEM")</f>
        <v>573.79999999999995</v>
      </c>
      <c r="M173" s="46" t="b">
        <f>K173=I173</f>
        <v>1</v>
      </c>
    </row>
    <row r="174" spans="1:13" ht="31.5" x14ac:dyDescent="0.25">
      <c r="A174" s="255" t="s">
        <v>282</v>
      </c>
      <c r="B174" s="255"/>
      <c r="C174" s="255"/>
      <c r="D174" s="129" t="s">
        <v>98</v>
      </c>
      <c r="E174" s="129" t="s">
        <v>275</v>
      </c>
      <c r="F174" s="130" t="s">
        <v>276</v>
      </c>
      <c r="G174" s="130" t="s">
        <v>277</v>
      </c>
      <c r="H174" s="130" t="s">
        <v>278</v>
      </c>
      <c r="I174" s="130" t="s">
        <v>58</v>
      </c>
    </row>
    <row r="175" spans="1:13" x14ac:dyDescent="0.25">
      <c r="A175" s="253" t="s">
        <v>303</v>
      </c>
      <c r="B175" s="253"/>
      <c r="C175" s="253"/>
      <c r="D175" s="134" t="s">
        <v>19</v>
      </c>
      <c r="E175" s="134">
        <v>38</v>
      </c>
      <c r="F175" s="134"/>
      <c r="G175" s="134"/>
      <c r="H175" s="134"/>
      <c r="I175" s="134">
        <v>38</v>
      </c>
    </row>
    <row r="176" spans="1:13" ht="15.75" x14ac:dyDescent="0.25">
      <c r="A176" s="260"/>
      <c r="B176" s="260"/>
      <c r="C176" s="260"/>
      <c r="D176" s="143"/>
      <c r="E176" s="143"/>
      <c r="F176" s="143"/>
      <c r="G176" s="143"/>
      <c r="H176" s="143"/>
      <c r="I176" s="130">
        <v>38</v>
      </c>
    </row>
    <row r="177" spans="1:13" x14ac:dyDescent="0.25">
      <c r="A177" s="135"/>
      <c r="B177" s="136"/>
      <c r="C177" s="137"/>
      <c r="D177" s="135"/>
      <c r="E177" s="135"/>
      <c r="F177" s="138"/>
      <c r="G177" s="138"/>
      <c r="H177" s="138"/>
      <c r="I177" s="138"/>
    </row>
    <row r="178" spans="1:13" ht="45" x14ac:dyDescent="0.25">
      <c r="A178" s="126" t="s">
        <v>751</v>
      </c>
      <c r="B178" s="126">
        <v>97650</v>
      </c>
      <c r="C178" s="141" t="s">
        <v>486</v>
      </c>
      <c r="D178" s="126" t="s">
        <v>7</v>
      </c>
      <c r="E178" s="126" t="s">
        <v>686</v>
      </c>
      <c r="F178" s="144">
        <f>I181</f>
        <v>185.25600000000003</v>
      </c>
      <c r="G178" s="128">
        <f>IFERROR(VLOOKUP(B178,CPU!$B:$I,8,FALSE),"NÃO TEM")</f>
        <v>7.15</v>
      </c>
      <c r="H178" s="128">
        <f>ROUND(G178*1.273,2)</f>
        <v>9.1</v>
      </c>
      <c r="I178" s="128">
        <f>ROUND(H178*F178,2)</f>
        <v>1685.83</v>
      </c>
      <c r="K178" s="48">
        <f>IFERROR(VLOOKUP(A178,ORÇAMENTO!$A:$I,9,FALSE),"NÃO TEM")</f>
        <v>1685.83</v>
      </c>
      <c r="M178" s="46" t="b">
        <f>K178=I178</f>
        <v>1</v>
      </c>
    </row>
    <row r="179" spans="1:13" ht="31.5" x14ac:dyDescent="0.25">
      <c r="A179" s="255" t="s">
        <v>282</v>
      </c>
      <c r="B179" s="255"/>
      <c r="C179" s="255"/>
      <c r="D179" s="129" t="s">
        <v>98</v>
      </c>
      <c r="E179" s="129" t="s">
        <v>275</v>
      </c>
      <c r="F179" s="130" t="s">
        <v>276</v>
      </c>
      <c r="G179" s="130" t="s">
        <v>277</v>
      </c>
      <c r="H179" s="130" t="s">
        <v>278</v>
      </c>
      <c r="I179" s="130" t="s">
        <v>58</v>
      </c>
    </row>
    <row r="180" spans="1:13" x14ac:dyDescent="0.25">
      <c r="A180" s="253" t="s">
        <v>487</v>
      </c>
      <c r="B180" s="253"/>
      <c r="C180" s="253"/>
      <c r="D180" s="134" t="s">
        <v>15</v>
      </c>
      <c r="E180" s="134">
        <v>1</v>
      </c>
      <c r="F180" s="134">
        <v>18.600000000000001</v>
      </c>
      <c r="G180" s="134">
        <v>9.9600000000000009</v>
      </c>
      <c r="H180" s="134"/>
      <c r="I180" s="134">
        <f>F180*G180</f>
        <v>185.25600000000003</v>
      </c>
    </row>
    <row r="181" spans="1:13" ht="15.75" x14ac:dyDescent="0.25">
      <c r="A181" s="260"/>
      <c r="B181" s="260"/>
      <c r="C181" s="260"/>
      <c r="D181" s="143"/>
      <c r="E181" s="143"/>
      <c r="F181" s="143"/>
      <c r="G181" s="143"/>
      <c r="H181" s="143"/>
      <c r="I181" s="130">
        <f>I180</f>
        <v>185.25600000000003</v>
      </c>
    </row>
    <row r="182" spans="1:13" x14ac:dyDescent="0.25">
      <c r="A182" s="135"/>
      <c r="B182" s="136"/>
      <c r="C182" s="137"/>
      <c r="D182" s="135"/>
      <c r="E182" s="135"/>
      <c r="F182" s="138"/>
      <c r="G182" s="138"/>
      <c r="H182" s="138"/>
      <c r="I182" s="138"/>
    </row>
    <row r="183" spans="1:13" ht="75" x14ac:dyDescent="0.25">
      <c r="A183" s="126" t="s">
        <v>750</v>
      </c>
      <c r="B183" s="126">
        <v>100978</v>
      </c>
      <c r="C183" s="127" t="s">
        <v>100</v>
      </c>
      <c r="D183" s="126" t="s">
        <v>7</v>
      </c>
      <c r="E183" s="126" t="s">
        <v>688</v>
      </c>
      <c r="F183" s="128">
        <v>285</v>
      </c>
      <c r="G183" s="128">
        <f>IFERROR(VLOOKUP(B183,CPU!$B:$I,8,FALSE),"NÃO TEM")</f>
        <v>27.009999999999998</v>
      </c>
      <c r="H183" s="128">
        <f>ROUND(G183*1.273,2)</f>
        <v>34.380000000000003</v>
      </c>
      <c r="I183" s="128">
        <f>ROUND(H183*F183,2)</f>
        <v>9798.2999999999993</v>
      </c>
      <c r="K183" s="48">
        <f>IFERROR(VLOOKUP(A183,ORÇAMENTO!$A:$I,9,FALSE),"NÃO TEM")</f>
        <v>9798.2999999999993</v>
      </c>
      <c r="M183" s="46" t="b">
        <f>K183=I183</f>
        <v>1</v>
      </c>
    </row>
    <row r="184" spans="1:13" ht="31.5" x14ac:dyDescent="0.25">
      <c r="A184" s="255" t="s">
        <v>282</v>
      </c>
      <c r="B184" s="255"/>
      <c r="C184" s="255"/>
      <c r="D184" s="129" t="s">
        <v>98</v>
      </c>
      <c r="E184" s="129" t="s">
        <v>275</v>
      </c>
      <c r="F184" s="130" t="s">
        <v>276</v>
      </c>
      <c r="G184" s="130" t="s">
        <v>277</v>
      </c>
      <c r="H184" s="130" t="s">
        <v>278</v>
      </c>
      <c r="I184" s="130" t="s">
        <v>58</v>
      </c>
    </row>
    <row r="185" spans="1:13" x14ac:dyDescent="0.25">
      <c r="A185" s="253" t="s">
        <v>304</v>
      </c>
      <c r="B185" s="253"/>
      <c r="C185" s="253"/>
      <c r="D185" s="134" t="s">
        <v>688</v>
      </c>
      <c r="E185" s="134">
        <v>198</v>
      </c>
      <c r="F185" s="134"/>
      <c r="G185" s="134"/>
      <c r="H185" s="134"/>
      <c r="I185" s="134">
        <f>E185</f>
        <v>198</v>
      </c>
    </row>
    <row r="186" spans="1:13" ht="15.75" x14ac:dyDescent="0.25">
      <c r="A186" s="256"/>
      <c r="B186" s="256"/>
      <c r="C186" s="256"/>
      <c r="D186" s="149"/>
      <c r="E186" s="149"/>
      <c r="F186" s="145"/>
      <c r="G186" s="146"/>
      <c r="H186" s="147"/>
      <c r="I186" s="130">
        <f>SUM(I185:I185)</f>
        <v>198</v>
      </c>
    </row>
    <row r="187" spans="1:13" x14ac:dyDescent="0.25">
      <c r="A187" s="135"/>
      <c r="B187" s="136"/>
      <c r="C187" s="137"/>
      <c r="D187" s="135"/>
      <c r="E187" s="135"/>
      <c r="F187" s="138"/>
      <c r="G187" s="138"/>
      <c r="H187" s="138"/>
      <c r="I187" s="138"/>
    </row>
    <row r="188" spans="1:13" ht="45" x14ac:dyDescent="0.25">
      <c r="A188" s="126" t="s">
        <v>752</v>
      </c>
      <c r="B188" s="126">
        <v>95875</v>
      </c>
      <c r="C188" s="127" t="s">
        <v>101</v>
      </c>
      <c r="D188" s="126" t="s">
        <v>7</v>
      </c>
      <c r="E188" s="126" t="s">
        <v>687</v>
      </c>
      <c r="F188" s="128">
        <v>1220</v>
      </c>
      <c r="G188" s="128">
        <f>IFERROR(VLOOKUP(B188,CPU!$B:$I,8,FALSE),"NÃO TEM")</f>
        <v>2.41</v>
      </c>
      <c r="H188" s="128">
        <f>ROUND(G188*1.273,2)</f>
        <v>3.07</v>
      </c>
      <c r="I188" s="128">
        <f>ROUND(H188*F188,2)</f>
        <v>3745.4</v>
      </c>
      <c r="K188" s="48">
        <f>IFERROR(VLOOKUP(A188,ORÇAMENTO!$A:$I,9,FALSE),"NÃO TEM")</f>
        <v>3745.4</v>
      </c>
      <c r="M188" s="46" t="b">
        <f>K188=I188</f>
        <v>1</v>
      </c>
    </row>
    <row r="189" spans="1:13" ht="31.5" x14ac:dyDescent="0.25">
      <c r="A189" s="255" t="s">
        <v>282</v>
      </c>
      <c r="B189" s="255"/>
      <c r="C189" s="255"/>
      <c r="D189" s="129" t="s">
        <v>98</v>
      </c>
      <c r="E189" s="129" t="s">
        <v>275</v>
      </c>
      <c r="F189" s="130" t="s">
        <v>276</v>
      </c>
      <c r="G189" s="130" t="s">
        <v>277</v>
      </c>
      <c r="H189" s="130" t="s">
        <v>278</v>
      </c>
      <c r="I189" s="130" t="s">
        <v>58</v>
      </c>
    </row>
    <row r="190" spans="1:13" ht="30" x14ac:dyDescent="0.25">
      <c r="A190" s="253" t="s">
        <v>304</v>
      </c>
      <c r="B190" s="253"/>
      <c r="C190" s="253"/>
      <c r="D190" s="134" t="s">
        <v>687</v>
      </c>
      <c r="E190" s="134">
        <v>1220</v>
      </c>
      <c r="F190" s="134"/>
      <c r="G190" s="134"/>
      <c r="H190" s="134"/>
      <c r="I190" s="134">
        <f>E190</f>
        <v>1220</v>
      </c>
    </row>
    <row r="191" spans="1:13" ht="15.75" x14ac:dyDescent="0.25">
      <c r="A191" s="131"/>
      <c r="B191" s="131"/>
      <c r="C191" s="131"/>
      <c r="D191" s="149"/>
      <c r="E191" s="149"/>
      <c r="F191" s="145"/>
      <c r="G191" s="146"/>
      <c r="H191" s="147"/>
      <c r="I191" s="130">
        <f>SUM(I190:I190)</f>
        <v>1220</v>
      </c>
    </row>
    <row r="192" spans="1:13" x14ac:dyDescent="0.25">
      <c r="A192" s="135"/>
      <c r="B192" s="136"/>
      <c r="C192" s="137"/>
      <c r="D192" s="135"/>
      <c r="E192" s="135"/>
      <c r="F192" s="138"/>
      <c r="G192" s="138"/>
      <c r="H192" s="138"/>
      <c r="I192" s="138"/>
    </row>
    <row r="193" spans="1:13" ht="15.75" customHeight="1" x14ac:dyDescent="0.25">
      <c r="A193" s="124" t="s">
        <v>16</v>
      </c>
      <c r="B193" s="258" t="s">
        <v>305</v>
      </c>
      <c r="C193" s="258"/>
      <c r="D193" s="258"/>
      <c r="E193" s="258"/>
      <c r="F193" s="258"/>
      <c r="G193" s="258"/>
      <c r="H193" s="258"/>
      <c r="I193" s="125">
        <f>I194+I199+I204+I209+I214+I230</f>
        <v>139586.14000000001</v>
      </c>
      <c r="K193" s="48">
        <f>IFERROR(VLOOKUP(A193,ORÇAMENTO!$A:$I,9,FALSE),"NÃO TEM")</f>
        <v>139586.14000000001</v>
      </c>
      <c r="M193" s="46" t="b">
        <f>K193=I193</f>
        <v>1</v>
      </c>
    </row>
    <row r="194" spans="1:13" ht="48" customHeight="1" x14ac:dyDescent="0.25">
      <c r="A194" s="155" t="s">
        <v>17</v>
      </c>
      <c r="B194" s="126">
        <v>103362</v>
      </c>
      <c r="C194" s="127" t="s">
        <v>242</v>
      </c>
      <c r="D194" s="126" t="s">
        <v>7</v>
      </c>
      <c r="E194" s="126" t="s">
        <v>686</v>
      </c>
      <c r="F194" s="156">
        <f>I197</f>
        <v>26.32</v>
      </c>
      <c r="G194" s="128">
        <f>IFERROR(VLOOKUP(B194,CPU!$B:$I,8,FALSE),"NÃO TEM")</f>
        <v>91.08</v>
      </c>
      <c r="H194" s="128">
        <f>ROUND(G194*1.273,2)</f>
        <v>115.94</v>
      </c>
      <c r="I194" s="128">
        <f>ROUND(H194*F194,2)</f>
        <v>3051.54</v>
      </c>
      <c r="K194" s="48">
        <f>IFERROR(VLOOKUP(A194,ORÇAMENTO!$A:$I,9,FALSE),"NÃO TEM")</f>
        <v>3051.54</v>
      </c>
      <c r="M194" s="46" t="b">
        <f>K194=I194</f>
        <v>1</v>
      </c>
    </row>
    <row r="195" spans="1:13" ht="31.5" x14ac:dyDescent="0.25">
      <c r="A195" s="255" t="s">
        <v>282</v>
      </c>
      <c r="B195" s="255"/>
      <c r="C195" s="255"/>
      <c r="D195" s="129" t="s">
        <v>98</v>
      </c>
      <c r="E195" s="129" t="s">
        <v>275</v>
      </c>
      <c r="F195" s="130" t="s">
        <v>276</v>
      </c>
      <c r="G195" s="130" t="s">
        <v>277</v>
      </c>
      <c r="H195" s="130" t="s">
        <v>278</v>
      </c>
      <c r="I195" s="130" t="s">
        <v>58</v>
      </c>
    </row>
    <row r="196" spans="1:13" x14ac:dyDescent="0.25">
      <c r="A196" s="253" t="s">
        <v>311</v>
      </c>
      <c r="B196" s="253"/>
      <c r="C196" s="253"/>
      <c r="D196" s="134" t="s">
        <v>686</v>
      </c>
      <c r="E196" s="134">
        <v>1</v>
      </c>
      <c r="F196" s="134">
        <v>9.4</v>
      </c>
      <c r="G196" s="134"/>
      <c r="H196" s="134">
        <v>2.8</v>
      </c>
      <c r="I196" s="134">
        <f>H196*F196*E196</f>
        <v>26.32</v>
      </c>
    </row>
    <row r="197" spans="1:13" ht="15.75" x14ac:dyDescent="0.25">
      <c r="A197" s="256"/>
      <c r="B197" s="256"/>
      <c r="C197" s="256"/>
      <c r="D197" s="149"/>
      <c r="E197" s="149"/>
      <c r="F197" s="145"/>
      <c r="G197" s="146"/>
      <c r="H197" s="147"/>
      <c r="I197" s="130">
        <f>SUM(I196:I196)</f>
        <v>26.32</v>
      </c>
    </row>
    <row r="198" spans="1:13" x14ac:dyDescent="0.25">
      <c r="A198" s="135"/>
      <c r="B198" s="136"/>
      <c r="C198" s="137"/>
      <c r="D198" s="135"/>
      <c r="E198" s="135"/>
      <c r="F198" s="138"/>
      <c r="G198" s="138"/>
      <c r="H198" s="138"/>
      <c r="I198" s="138"/>
    </row>
    <row r="199" spans="1:13" ht="75" x14ac:dyDescent="0.25">
      <c r="A199" s="155" t="s">
        <v>20</v>
      </c>
      <c r="B199" s="126">
        <v>103332</v>
      </c>
      <c r="C199" s="127" t="s">
        <v>243</v>
      </c>
      <c r="D199" s="126" t="s">
        <v>7</v>
      </c>
      <c r="E199" s="126" t="s">
        <v>686</v>
      </c>
      <c r="F199" s="156">
        <f>I202</f>
        <v>42</v>
      </c>
      <c r="G199" s="128">
        <f>IFERROR(VLOOKUP(B199,CPU!$B:$I,8,FALSE),"NÃO TEM")</f>
        <v>109.24</v>
      </c>
      <c r="H199" s="128">
        <f>ROUND(G199*1.273,2)</f>
        <v>139.06</v>
      </c>
      <c r="I199" s="128">
        <f>ROUND(H199*F199,2)</f>
        <v>5840.52</v>
      </c>
      <c r="K199" s="48">
        <f>IFERROR(VLOOKUP(A199,ORÇAMENTO!$A:$I,9,FALSE),"NÃO TEM")</f>
        <v>5840.52</v>
      </c>
      <c r="M199" s="46" t="b">
        <f>K199=I199</f>
        <v>1</v>
      </c>
    </row>
    <row r="200" spans="1:13" ht="31.5" x14ac:dyDescent="0.25">
      <c r="A200" s="255" t="s">
        <v>282</v>
      </c>
      <c r="B200" s="255"/>
      <c r="C200" s="255"/>
      <c r="D200" s="129" t="s">
        <v>98</v>
      </c>
      <c r="E200" s="129" t="s">
        <v>275</v>
      </c>
      <c r="F200" s="130" t="s">
        <v>276</v>
      </c>
      <c r="G200" s="130" t="s">
        <v>277</v>
      </c>
      <c r="H200" s="130" t="s">
        <v>278</v>
      </c>
      <c r="I200" s="130" t="s">
        <v>58</v>
      </c>
    </row>
    <row r="201" spans="1:13" x14ac:dyDescent="0.25">
      <c r="A201" s="253" t="s">
        <v>311</v>
      </c>
      <c r="B201" s="253"/>
      <c r="C201" s="253"/>
      <c r="D201" s="134" t="s">
        <v>686</v>
      </c>
      <c r="E201" s="134">
        <v>1</v>
      </c>
      <c r="F201" s="134">
        <v>15</v>
      </c>
      <c r="G201" s="134"/>
      <c r="H201" s="134">
        <v>2.8</v>
      </c>
      <c r="I201" s="134">
        <f>H201*F201*E201</f>
        <v>42</v>
      </c>
    </row>
    <row r="202" spans="1:13" ht="15.75" x14ac:dyDescent="0.25">
      <c r="A202" s="256"/>
      <c r="B202" s="256"/>
      <c r="C202" s="256"/>
      <c r="D202" s="149"/>
      <c r="E202" s="149"/>
      <c r="F202" s="145"/>
      <c r="G202" s="146"/>
      <c r="H202" s="147"/>
      <c r="I202" s="130">
        <f>SUM(I201:I201)</f>
        <v>42</v>
      </c>
    </row>
    <row r="203" spans="1:13" x14ac:dyDescent="0.25">
      <c r="A203" s="135"/>
      <c r="B203" s="136"/>
      <c r="C203" s="137"/>
      <c r="D203" s="135"/>
      <c r="E203" s="135"/>
      <c r="F203" s="138"/>
      <c r="G203" s="138"/>
      <c r="H203" s="138"/>
      <c r="I203" s="138"/>
    </row>
    <row r="204" spans="1:13" ht="32.25" customHeight="1" x14ac:dyDescent="0.25">
      <c r="A204" s="155" t="s">
        <v>22</v>
      </c>
      <c r="B204" s="126">
        <v>3310</v>
      </c>
      <c r="C204" s="127" t="s">
        <v>244</v>
      </c>
      <c r="D204" s="126" t="s">
        <v>14</v>
      </c>
      <c r="E204" s="126" t="s">
        <v>686</v>
      </c>
      <c r="F204" s="156">
        <f>I207</f>
        <v>84</v>
      </c>
      <c r="G204" s="128">
        <f>IFERROR(VLOOKUP(B204,CPU!$B:$I,8,FALSE),"NÃO TEM")</f>
        <v>6.6000000000000005</v>
      </c>
      <c r="H204" s="128">
        <f>ROUND(G204*1.273,2)</f>
        <v>8.4</v>
      </c>
      <c r="I204" s="128">
        <f>ROUND(H204*F204,2)</f>
        <v>705.6</v>
      </c>
      <c r="K204" s="48">
        <f>IFERROR(VLOOKUP(A204,ORÇAMENTO!$A:$I,9,FALSE),"NÃO TEM")</f>
        <v>705.6</v>
      </c>
      <c r="M204" s="46" t="b">
        <f>K204=I204</f>
        <v>1</v>
      </c>
    </row>
    <row r="205" spans="1:13" ht="31.5" x14ac:dyDescent="0.25">
      <c r="A205" s="255" t="s">
        <v>282</v>
      </c>
      <c r="B205" s="255"/>
      <c r="C205" s="255"/>
      <c r="D205" s="129" t="s">
        <v>98</v>
      </c>
      <c r="E205" s="129" t="s">
        <v>275</v>
      </c>
      <c r="F205" s="130" t="s">
        <v>276</v>
      </c>
      <c r="G205" s="130" t="s">
        <v>277</v>
      </c>
      <c r="H205" s="130" t="s">
        <v>278</v>
      </c>
      <c r="I205" s="130" t="s">
        <v>58</v>
      </c>
    </row>
    <row r="206" spans="1:13" x14ac:dyDescent="0.25">
      <c r="A206" s="253" t="s">
        <v>311</v>
      </c>
      <c r="B206" s="253"/>
      <c r="C206" s="253"/>
      <c r="D206" s="134" t="s">
        <v>686</v>
      </c>
      <c r="E206" s="134">
        <v>2</v>
      </c>
      <c r="F206" s="134">
        <v>15</v>
      </c>
      <c r="G206" s="134"/>
      <c r="H206" s="134">
        <v>2.8</v>
      </c>
      <c r="I206" s="134">
        <f>H206*F206*E206</f>
        <v>84</v>
      </c>
    </row>
    <row r="207" spans="1:13" ht="15.75" x14ac:dyDescent="0.25">
      <c r="A207" s="256"/>
      <c r="B207" s="256"/>
      <c r="C207" s="256"/>
      <c r="D207" s="149"/>
      <c r="E207" s="149"/>
      <c r="F207" s="145"/>
      <c r="G207" s="146"/>
      <c r="H207" s="147"/>
      <c r="I207" s="130">
        <f>SUM(I206:I206)</f>
        <v>84</v>
      </c>
    </row>
    <row r="208" spans="1:13" x14ac:dyDescent="0.25">
      <c r="A208" s="135"/>
      <c r="B208" s="136"/>
      <c r="C208" s="137"/>
      <c r="D208" s="135"/>
      <c r="E208" s="135"/>
      <c r="F208" s="138"/>
      <c r="G208" s="138"/>
      <c r="H208" s="138"/>
      <c r="I208" s="138"/>
    </row>
    <row r="209" spans="1:13" ht="52.5" customHeight="1" x14ac:dyDescent="0.25">
      <c r="A209" s="155" t="s">
        <v>27</v>
      </c>
      <c r="B209" s="126">
        <v>104234</v>
      </c>
      <c r="C209" s="127" t="s">
        <v>245</v>
      </c>
      <c r="D209" s="126" t="s">
        <v>7</v>
      </c>
      <c r="E209" s="126" t="s">
        <v>686</v>
      </c>
      <c r="F209" s="156">
        <f>I212</f>
        <v>104.94399999999999</v>
      </c>
      <c r="G209" s="128">
        <f>IFERROR(VLOOKUP(B209,CPU!$B:$I,8,FALSE),"NÃO TEM")</f>
        <v>39.549999999999997</v>
      </c>
      <c r="H209" s="128">
        <f>ROUND(G209*1.273,2)</f>
        <v>50.35</v>
      </c>
      <c r="I209" s="128">
        <f>ROUND(H209*F209,2)</f>
        <v>5283.93</v>
      </c>
      <c r="K209" s="48">
        <f>IFERROR(VLOOKUP(A209,ORÇAMENTO!$A:$I,9,FALSE),"NÃO TEM")</f>
        <v>5283.93</v>
      </c>
      <c r="M209" s="46" t="b">
        <f>K209=I209</f>
        <v>1</v>
      </c>
    </row>
    <row r="210" spans="1:13" ht="31.5" x14ac:dyDescent="0.25">
      <c r="A210" s="255" t="s">
        <v>282</v>
      </c>
      <c r="B210" s="255"/>
      <c r="C210" s="255"/>
      <c r="D210" s="129" t="s">
        <v>98</v>
      </c>
      <c r="E210" s="129" t="s">
        <v>275</v>
      </c>
      <c r="F210" s="130" t="s">
        <v>276</v>
      </c>
      <c r="G210" s="130" t="s">
        <v>277</v>
      </c>
      <c r="H210" s="130" t="s">
        <v>278</v>
      </c>
      <c r="I210" s="130" t="s">
        <v>58</v>
      </c>
    </row>
    <row r="211" spans="1:13" x14ac:dyDescent="0.25">
      <c r="A211" s="253" t="s">
        <v>311</v>
      </c>
      <c r="B211" s="253"/>
      <c r="C211" s="253"/>
      <c r="D211" s="134" t="s">
        <v>686</v>
      </c>
      <c r="E211" s="134">
        <v>2</v>
      </c>
      <c r="F211" s="134">
        <v>18.739999999999998</v>
      </c>
      <c r="G211" s="134"/>
      <c r="H211" s="134">
        <v>2.8</v>
      </c>
      <c r="I211" s="134">
        <f>H211*F211*E211</f>
        <v>104.94399999999999</v>
      </c>
    </row>
    <row r="212" spans="1:13" ht="15.75" x14ac:dyDescent="0.25">
      <c r="A212" s="256"/>
      <c r="B212" s="256"/>
      <c r="C212" s="256"/>
      <c r="D212" s="149"/>
      <c r="E212" s="149"/>
      <c r="F212" s="145"/>
      <c r="G212" s="146"/>
      <c r="H212" s="147"/>
      <c r="I212" s="130">
        <f>SUM(I211:I211)</f>
        <v>104.94399999999999</v>
      </c>
    </row>
    <row r="213" spans="1:13" x14ac:dyDescent="0.25">
      <c r="A213" s="135"/>
      <c r="B213" s="136"/>
      <c r="C213" s="137"/>
      <c r="D213" s="135"/>
      <c r="E213" s="135"/>
      <c r="F213" s="138"/>
      <c r="G213" s="138"/>
      <c r="H213" s="138"/>
      <c r="I213" s="138"/>
    </row>
    <row r="214" spans="1:13" ht="88.5" customHeight="1" x14ac:dyDescent="0.25">
      <c r="A214" s="155" t="s">
        <v>28</v>
      </c>
      <c r="B214" s="126" t="s">
        <v>753</v>
      </c>
      <c r="C214" s="127" t="s">
        <v>142</v>
      </c>
      <c r="D214" s="126" t="s">
        <v>681</v>
      </c>
      <c r="E214" s="126" t="s">
        <v>686</v>
      </c>
      <c r="F214" s="156">
        <f>I228</f>
        <v>126.27999999999997</v>
      </c>
      <c r="G214" s="128">
        <f>IFERROR(VLOOKUP(B214,CPU!$B:$I,8,FALSE),"NÃO TEM")</f>
        <v>557</v>
      </c>
      <c r="H214" s="128">
        <f>ROUND(G214*1.273,2)</f>
        <v>709.06</v>
      </c>
      <c r="I214" s="128">
        <f>ROUND(H214*F214,2)</f>
        <v>89540.1</v>
      </c>
      <c r="K214" s="48">
        <f>IFERROR(VLOOKUP(A214,ORÇAMENTO!$A:$I,9,FALSE),"NÃO TEM")</f>
        <v>89540.1</v>
      </c>
      <c r="M214" s="46" t="b">
        <f>K214=I214</f>
        <v>1</v>
      </c>
    </row>
    <row r="215" spans="1:13" ht="31.5" x14ac:dyDescent="0.25">
      <c r="A215" s="255" t="s">
        <v>282</v>
      </c>
      <c r="B215" s="255"/>
      <c r="C215" s="255"/>
      <c r="D215" s="129" t="s">
        <v>98</v>
      </c>
      <c r="E215" s="129" t="s">
        <v>275</v>
      </c>
      <c r="F215" s="130" t="s">
        <v>276</v>
      </c>
      <c r="G215" s="130" t="s">
        <v>277</v>
      </c>
      <c r="H215" s="130" t="s">
        <v>278</v>
      </c>
      <c r="I215" s="130" t="s">
        <v>58</v>
      </c>
    </row>
    <row r="216" spans="1:13" x14ac:dyDescent="0.25">
      <c r="A216" s="253" t="s">
        <v>330</v>
      </c>
      <c r="B216" s="253"/>
      <c r="C216" s="253"/>
      <c r="D216" s="134"/>
      <c r="E216" s="134"/>
      <c r="F216" s="134">
        <v>2</v>
      </c>
      <c r="G216" s="134"/>
      <c r="H216" s="134">
        <v>2.8</v>
      </c>
      <c r="I216" s="134">
        <f t="shared" ref="I216:I221" si="0">F216*H216</f>
        <v>5.6</v>
      </c>
    </row>
    <row r="217" spans="1:13" x14ac:dyDescent="0.25">
      <c r="A217" s="253" t="s">
        <v>315</v>
      </c>
      <c r="B217" s="253"/>
      <c r="C217" s="253"/>
      <c r="D217" s="134"/>
      <c r="E217" s="134"/>
      <c r="F217" s="134">
        <v>3.45</v>
      </c>
      <c r="G217" s="134"/>
      <c r="H217" s="134">
        <v>2.8</v>
      </c>
      <c r="I217" s="134">
        <f t="shared" si="0"/>
        <v>9.66</v>
      </c>
    </row>
    <row r="218" spans="1:13" x14ac:dyDescent="0.25">
      <c r="A218" s="253" t="s">
        <v>317</v>
      </c>
      <c r="B218" s="253"/>
      <c r="C218" s="253"/>
      <c r="D218" s="134"/>
      <c r="E218" s="134"/>
      <c r="F218" s="134">
        <v>3.5</v>
      </c>
      <c r="G218" s="134"/>
      <c r="H218" s="134">
        <v>2.8</v>
      </c>
      <c r="I218" s="134">
        <f t="shared" si="0"/>
        <v>9.7999999999999989</v>
      </c>
    </row>
    <row r="219" spans="1:13" x14ac:dyDescent="0.25">
      <c r="A219" s="253" t="s">
        <v>318</v>
      </c>
      <c r="B219" s="253"/>
      <c r="C219" s="253"/>
      <c r="D219" s="134"/>
      <c r="E219" s="134"/>
      <c r="F219" s="134">
        <v>5.15</v>
      </c>
      <c r="G219" s="134"/>
      <c r="H219" s="134">
        <v>2.8</v>
      </c>
      <c r="I219" s="134">
        <f t="shared" si="0"/>
        <v>14.42</v>
      </c>
    </row>
    <row r="220" spans="1:13" x14ac:dyDescent="0.25">
      <c r="A220" s="253" t="s">
        <v>319</v>
      </c>
      <c r="B220" s="253"/>
      <c r="C220" s="253"/>
      <c r="D220" s="134"/>
      <c r="E220" s="134"/>
      <c r="F220" s="134">
        <v>2.8</v>
      </c>
      <c r="G220" s="134"/>
      <c r="H220" s="134">
        <v>2.8</v>
      </c>
      <c r="I220" s="134">
        <f t="shared" si="0"/>
        <v>7.839999999999999</v>
      </c>
    </row>
    <row r="221" spans="1:13" x14ac:dyDescent="0.25">
      <c r="A221" s="253" t="s">
        <v>320</v>
      </c>
      <c r="B221" s="253"/>
      <c r="C221" s="253"/>
      <c r="D221" s="134"/>
      <c r="E221" s="134"/>
      <c r="F221" s="134">
        <v>3</v>
      </c>
      <c r="G221" s="134"/>
      <c r="H221" s="134">
        <v>2.8</v>
      </c>
      <c r="I221" s="134">
        <f t="shared" si="0"/>
        <v>8.3999999999999986</v>
      </c>
    </row>
    <row r="222" spans="1:13" x14ac:dyDescent="0.25">
      <c r="A222" s="253" t="s">
        <v>322</v>
      </c>
      <c r="B222" s="253"/>
      <c r="C222" s="253"/>
      <c r="D222" s="134"/>
      <c r="E222" s="134"/>
      <c r="F222" s="134">
        <v>3</v>
      </c>
      <c r="G222" s="134"/>
      <c r="H222" s="134">
        <v>2.8</v>
      </c>
      <c r="I222" s="134">
        <f t="shared" ref="I222:I227" si="1">F222*H222</f>
        <v>8.3999999999999986</v>
      </c>
    </row>
    <row r="223" spans="1:13" x14ac:dyDescent="0.25">
      <c r="A223" s="253" t="s">
        <v>323</v>
      </c>
      <c r="B223" s="253"/>
      <c r="C223" s="253"/>
      <c r="D223" s="134"/>
      <c r="E223" s="134"/>
      <c r="F223" s="134">
        <v>7</v>
      </c>
      <c r="G223" s="134"/>
      <c r="H223" s="134">
        <v>2.8</v>
      </c>
      <c r="I223" s="134">
        <f t="shared" si="1"/>
        <v>19.599999999999998</v>
      </c>
    </row>
    <row r="224" spans="1:13" x14ac:dyDescent="0.25">
      <c r="A224" s="253" t="s">
        <v>324</v>
      </c>
      <c r="B224" s="253"/>
      <c r="C224" s="253"/>
      <c r="D224" s="134"/>
      <c r="E224" s="134"/>
      <c r="F224" s="134">
        <v>3</v>
      </c>
      <c r="G224" s="134"/>
      <c r="H224" s="134">
        <v>2.8</v>
      </c>
      <c r="I224" s="134">
        <f t="shared" si="1"/>
        <v>8.3999999999999986</v>
      </c>
    </row>
    <row r="225" spans="1:13" x14ac:dyDescent="0.25">
      <c r="A225" s="253" t="s">
        <v>325</v>
      </c>
      <c r="B225" s="253"/>
      <c r="C225" s="253"/>
      <c r="D225" s="134"/>
      <c r="E225" s="134"/>
      <c r="F225" s="134">
        <v>6.2</v>
      </c>
      <c r="G225" s="134"/>
      <c r="H225" s="134">
        <v>2.8</v>
      </c>
      <c r="I225" s="134">
        <f t="shared" si="1"/>
        <v>17.36</v>
      </c>
    </row>
    <row r="226" spans="1:13" x14ac:dyDescent="0.25">
      <c r="A226" s="253" t="s">
        <v>326</v>
      </c>
      <c r="B226" s="253"/>
      <c r="C226" s="253"/>
      <c r="D226" s="134"/>
      <c r="E226" s="134"/>
      <c r="F226" s="134">
        <v>3</v>
      </c>
      <c r="G226" s="134"/>
      <c r="H226" s="134">
        <v>2.8</v>
      </c>
      <c r="I226" s="134">
        <f t="shared" si="1"/>
        <v>8.3999999999999986</v>
      </c>
    </row>
    <row r="227" spans="1:13" x14ac:dyDescent="0.25">
      <c r="A227" s="253" t="s">
        <v>327</v>
      </c>
      <c r="B227" s="253"/>
      <c r="C227" s="253"/>
      <c r="D227" s="134"/>
      <c r="E227" s="134"/>
      <c r="F227" s="134">
        <v>3</v>
      </c>
      <c r="G227" s="134"/>
      <c r="H227" s="134">
        <v>2.8</v>
      </c>
      <c r="I227" s="134">
        <f t="shared" si="1"/>
        <v>8.3999999999999986</v>
      </c>
    </row>
    <row r="228" spans="1:13" ht="15.75" x14ac:dyDescent="0.25">
      <c r="A228" s="253"/>
      <c r="B228" s="253"/>
      <c r="C228" s="253"/>
      <c r="D228" s="134"/>
      <c r="E228" s="134"/>
      <c r="F228" s="134"/>
      <c r="G228" s="134"/>
      <c r="H228" s="134"/>
      <c r="I228" s="130">
        <f>SUM(I216:I227)</f>
        <v>126.27999999999997</v>
      </c>
    </row>
    <row r="229" spans="1:13" x14ac:dyDescent="0.25">
      <c r="A229" s="135"/>
      <c r="B229" s="136"/>
      <c r="C229" s="137"/>
      <c r="D229" s="135"/>
      <c r="E229" s="135"/>
      <c r="F229" s="138"/>
      <c r="G229" s="138"/>
      <c r="H229" s="138"/>
      <c r="I229" s="138"/>
    </row>
    <row r="230" spans="1:13" ht="75" customHeight="1" x14ac:dyDescent="0.25">
      <c r="A230" s="155" t="s">
        <v>29</v>
      </c>
      <c r="B230" s="126">
        <v>104723</v>
      </c>
      <c r="C230" s="127" t="s">
        <v>246</v>
      </c>
      <c r="D230" s="126" t="s">
        <v>7</v>
      </c>
      <c r="E230" s="126" t="s">
        <v>686</v>
      </c>
      <c r="F230" s="156">
        <f>I245</f>
        <v>135.875</v>
      </c>
      <c r="G230" s="128">
        <f>IFERROR(VLOOKUP(B230,CPU!$B:$I,8,FALSE),"NÃO TEM")</f>
        <v>203.3</v>
      </c>
      <c r="H230" s="128">
        <f>ROUND(G230*1.273,2)</f>
        <v>258.8</v>
      </c>
      <c r="I230" s="128">
        <f>ROUND(H230*F230,2)</f>
        <v>35164.449999999997</v>
      </c>
      <c r="K230" s="48">
        <f>IFERROR(VLOOKUP(A230,ORÇAMENTO!$A:$I,9,FALSE),"NÃO TEM")</f>
        <v>35164.449999999997</v>
      </c>
      <c r="M230" s="46" t="b">
        <f>K230=I230</f>
        <v>1</v>
      </c>
    </row>
    <row r="231" spans="1:13" ht="31.5" x14ac:dyDescent="0.25">
      <c r="A231" s="255" t="s">
        <v>282</v>
      </c>
      <c r="B231" s="255"/>
      <c r="C231" s="255"/>
      <c r="D231" s="129" t="s">
        <v>98</v>
      </c>
      <c r="E231" s="129" t="s">
        <v>275</v>
      </c>
      <c r="F231" s="130" t="s">
        <v>276</v>
      </c>
      <c r="G231" s="130" t="s">
        <v>277</v>
      </c>
      <c r="H231" s="130" t="s">
        <v>278</v>
      </c>
      <c r="I231" s="130" t="s">
        <v>58</v>
      </c>
    </row>
    <row r="232" spans="1:13" ht="15" customHeight="1" x14ac:dyDescent="0.25">
      <c r="A232" s="253" t="s">
        <v>312</v>
      </c>
      <c r="B232" s="253"/>
      <c r="C232" s="253"/>
      <c r="D232" s="134"/>
      <c r="E232" s="134"/>
      <c r="F232" s="134">
        <v>6.65</v>
      </c>
      <c r="G232" s="134"/>
      <c r="H232" s="134">
        <v>2.5</v>
      </c>
      <c r="I232" s="134">
        <f t="shared" ref="I232:I237" si="2">F232*H232</f>
        <v>16.625</v>
      </c>
    </row>
    <row r="233" spans="1:13" ht="15" customHeight="1" x14ac:dyDescent="0.25">
      <c r="A233" s="253" t="s">
        <v>329</v>
      </c>
      <c r="B233" s="253"/>
      <c r="C233" s="253"/>
      <c r="D233" s="134"/>
      <c r="E233" s="134"/>
      <c r="F233" s="134">
        <v>6</v>
      </c>
      <c r="G233" s="134"/>
      <c r="H233" s="134">
        <v>2.5</v>
      </c>
      <c r="I233" s="134">
        <f t="shared" si="2"/>
        <v>15</v>
      </c>
    </row>
    <row r="234" spans="1:13" ht="15" customHeight="1" x14ac:dyDescent="0.25">
      <c r="A234" s="253" t="s">
        <v>315</v>
      </c>
      <c r="B234" s="253"/>
      <c r="C234" s="253"/>
      <c r="D234" s="134"/>
      <c r="E234" s="134"/>
      <c r="F234" s="134">
        <v>8</v>
      </c>
      <c r="G234" s="134"/>
      <c r="H234" s="134">
        <v>2.5</v>
      </c>
      <c r="I234" s="134">
        <f t="shared" si="2"/>
        <v>20</v>
      </c>
    </row>
    <row r="235" spans="1:13" ht="15" customHeight="1" x14ac:dyDescent="0.25">
      <c r="A235" s="253" t="s">
        <v>317</v>
      </c>
      <c r="B235" s="253"/>
      <c r="C235" s="253"/>
      <c r="D235" s="134"/>
      <c r="E235" s="134"/>
      <c r="F235" s="134">
        <v>3.14</v>
      </c>
      <c r="G235" s="134"/>
      <c r="H235" s="134">
        <v>2.5</v>
      </c>
      <c r="I235" s="134">
        <f t="shared" si="2"/>
        <v>7.8500000000000005</v>
      </c>
    </row>
    <row r="236" spans="1:13" ht="15" customHeight="1" x14ac:dyDescent="0.25">
      <c r="A236" s="253" t="s">
        <v>318</v>
      </c>
      <c r="B236" s="253"/>
      <c r="C236" s="253"/>
      <c r="D236" s="134"/>
      <c r="E236" s="134"/>
      <c r="F236" s="134">
        <v>5.15</v>
      </c>
      <c r="G236" s="134"/>
      <c r="H236" s="134">
        <v>2.5</v>
      </c>
      <c r="I236" s="134">
        <f t="shared" si="2"/>
        <v>12.875</v>
      </c>
    </row>
    <row r="237" spans="1:13" ht="15" customHeight="1" x14ac:dyDescent="0.25">
      <c r="A237" s="257" t="s">
        <v>328</v>
      </c>
      <c r="B237" s="257"/>
      <c r="C237" s="257"/>
      <c r="D237" s="134"/>
      <c r="E237" s="134"/>
      <c r="F237" s="134">
        <v>5.61</v>
      </c>
      <c r="G237" s="134"/>
      <c r="H237" s="134">
        <v>2.5</v>
      </c>
      <c r="I237" s="134">
        <f t="shared" si="2"/>
        <v>14.025</v>
      </c>
    </row>
    <row r="238" spans="1:13" ht="15" customHeight="1" x14ac:dyDescent="0.25">
      <c r="A238" s="253" t="s">
        <v>320</v>
      </c>
      <c r="B238" s="253"/>
      <c r="C238" s="253"/>
      <c r="D238" s="134"/>
      <c r="E238" s="134"/>
      <c r="F238" s="134">
        <v>2.2999999999999998</v>
      </c>
      <c r="G238" s="134"/>
      <c r="H238" s="134">
        <v>2.5</v>
      </c>
      <c r="I238" s="134">
        <f t="shared" ref="I238:I244" si="3">F238*H238</f>
        <v>5.75</v>
      </c>
    </row>
    <row r="239" spans="1:13" ht="15" customHeight="1" x14ac:dyDescent="0.25">
      <c r="A239" s="253" t="s">
        <v>321</v>
      </c>
      <c r="B239" s="253"/>
      <c r="C239" s="253"/>
      <c r="D239" s="134"/>
      <c r="E239" s="134"/>
      <c r="F239" s="134">
        <v>3</v>
      </c>
      <c r="G239" s="134"/>
      <c r="H239" s="134">
        <v>2.5</v>
      </c>
      <c r="I239" s="134">
        <f t="shared" si="3"/>
        <v>7.5</v>
      </c>
    </row>
    <row r="240" spans="1:13" ht="15" customHeight="1" x14ac:dyDescent="0.25">
      <c r="A240" s="253" t="s">
        <v>322</v>
      </c>
      <c r="B240" s="253"/>
      <c r="C240" s="253"/>
      <c r="D240" s="134"/>
      <c r="E240" s="134"/>
      <c r="F240" s="134">
        <v>3</v>
      </c>
      <c r="G240" s="134"/>
      <c r="H240" s="134">
        <v>2.5</v>
      </c>
      <c r="I240" s="134">
        <f t="shared" si="3"/>
        <v>7.5</v>
      </c>
    </row>
    <row r="241" spans="1:13" ht="15" customHeight="1" x14ac:dyDescent="0.25">
      <c r="A241" s="253" t="s">
        <v>323</v>
      </c>
      <c r="B241" s="253"/>
      <c r="C241" s="253"/>
      <c r="D241" s="134"/>
      <c r="E241" s="134"/>
      <c r="F241" s="134">
        <v>3</v>
      </c>
      <c r="G241" s="134"/>
      <c r="H241" s="134">
        <v>2.5</v>
      </c>
      <c r="I241" s="134">
        <f t="shared" si="3"/>
        <v>7.5</v>
      </c>
    </row>
    <row r="242" spans="1:13" ht="15" customHeight="1" x14ac:dyDescent="0.25">
      <c r="A242" s="253" t="s">
        <v>324</v>
      </c>
      <c r="B242" s="253"/>
      <c r="C242" s="253"/>
      <c r="D242" s="134"/>
      <c r="E242" s="134"/>
      <c r="F242" s="134">
        <v>3</v>
      </c>
      <c r="G242" s="134"/>
      <c r="H242" s="134">
        <v>2.5</v>
      </c>
      <c r="I242" s="134">
        <f t="shared" si="3"/>
        <v>7.5</v>
      </c>
    </row>
    <row r="243" spans="1:13" ht="15" customHeight="1" x14ac:dyDescent="0.25">
      <c r="A243" s="253" t="s">
        <v>325</v>
      </c>
      <c r="B243" s="253"/>
      <c r="C243" s="253"/>
      <c r="D243" s="134"/>
      <c r="E243" s="134"/>
      <c r="F243" s="134">
        <v>2.5</v>
      </c>
      <c r="G243" s="134"/>
      <c r="H243" s="134">
        <v>2.5</v>
      </c>
      <c r="I243" s="134">
        <f t="shared" si="3"/>
        <v>6.25</v>
      </c>
    </row>
    <row r="244" spans="1:13" ht="15" customHeight="1" x14ac:dyDescent="0.25">
      <c r="A244" s="253" t="s">
        <v>327</v>
      </c>
      <c r="B244" s="253"/>
      <c r="C244" s="253"/>
      <c r="D244" s="134"/>
      <c r="E244" s="134"/>
      <c r="F244" s="134">
        <v>3</v>
      </c>
      <c r="G244" s="134"/>
      <c r="H244" s="134">
        <v>2.5</v>
      </c>
      <c r="I244" s="134">
        <f t="shared" si="3"/>
        <v>7.5</v>
      </c>
    </row>
    <row r="245" spans="1:13" ht="15.75" x14ac:dyDescent="0.25">
      <c r="A245" s="256"/>
      <c r="B245" s="256"/>
      <c r="C245" s="256"/>
      <c r="D245" s="149"/>
      <c r="E245" s="149"/>
      <c r="F245" s="145"/>
      <c r="G245" s="146"/>
      <c r="H245" s="147"/>
      <c r="I245" s="130">
        <f>SUM(I232:I244)</f>
        <v>135.875</v>
      </c>
    </row>
    <row r="246" spans="1:13" x14ac:dyDescent="0.25">
      <c r="A246" s="135"/>
      <c r="B246" s="136"/>
      <c r="C246" s="137"/>
      <c r="D246" s="135"/>
      <c r="E246" s="135"/>
      <c r="F246" s="138"/>
      <c r="G246" s="138"/>
      <c r="H246" s="138"/>
      <c r="I246" s="138"/>
    </row>
    <row r="247" spans="1:13" ht="15.75" x14ac:dyDescent="0.25">
      <c r="A247" s="124" t="s">
        <v>31</v>
      </c>
      <c r="B247" s="258" t="s">
        <v>138</v>
      </c>
      <c r="C247" s="258"/>
      <c r="D247" s="258"/>
      <c r="E247" s="258"/>
      <c r="F247" s="258"/>
      <c r="G247" s="258"/>
      <c r="H247" s="258"/>
      <c r="I247" s="125">
        <f>I248+I269+I300+I305</f>
        <v>220615.80000000005</v>
      </c>
      <c r="K247" s="48">
        <f>IFERROR(VLOOKUP(A247,ORÇAMENTO!$A:$I,9,FALSE),"NÃO TEM")</f>
        <v>220615.80000000005</v>
      </c>
      <c r="M247" s="46" t="b">
        <f>K247=I247</f>
        <v>1</v>
      </c>
    </row>
    <row r="248" spans="1:13" ht="41.25" customHeight="1" x14ac:dyDescent="0.25">
      <c r="A248" s="126" t="s">
        <v>353</v>
      </c>
      <c r="B248" s="126">
        <v>9617</v>
      </c>
      <c r="C248" s="141" t="s">
        <v>248</v>
      </c>
      <c r="D248" s="126" t="s">
        <v>14</v>
      </c>
      <c r="E248" s="126" t="s">
        <v>686</v>
      </c>
      <c r="F248" s="144">
        <f>I267</f>
        <v>277.60999999999996</v>
      </c>
      <c r="G248" s="128">
        <f>IFERROR(VLOOKUP(B248,CPU!$B:$I,8,FALSE),"NÃO TEM")</f>
        <v>248.3</v>
      </c>
      <c r="H248" s="128">
        <f>ROUND(G248*1.273,2)</f>
        <v>316.08999999999997</v>
      </c>
      <c r="I248" s="128">
        <f>ROUND(H248*F248,2)</f>
        <v>87749.74</v>
      </c>
      <c r="K248" s="48">
        <f>IFERROR(VLOOKUP(A248,ORÇAMENTO!$A:$I,9,FALSE),"NÃO TEM")</f>
        <v>87749.74</v>
      </c>
      <c r="M248" s="46" t="b">
        <f>K248=I248</f>
        <v>1</v>
      </c>
    </row>
    <row r="249" spans="1:13" ht="31.5" x14ac:dyDescent="0.25">
      <c r="A249" s="255" t="s">
        <v>282</v>
      </c>
      <c r="B249" s="255"/>
      <c r="C249" s="255"/>
      <c r="D249" s="129" t="s">
        <v>98</v>
      </c>
      <c r="E249" s="129" t="s">
        <v>275</v>
      </c>
      <c r="F249" s="130" t="s">
        <v>276</v>
      </c>
      <c r="G249" s="130" t="s">
        <v>277</v>
      </c>
      <c r="H249" s="130" t="s">
        <v>278</v>
      </c>
      <c r="I249" s="130" t="s">
        <v>58</v>
      </c>
    </row>
    <row r="250" spans="1:13" ht="15" customHeight="1" x14ac:dyDescent="0.25">
      <c r="A250" s="253" t="s">
        <v>312</v>
      </c>
      <c r="B250" s="253"/>
      <c r="C250" s="253"/>
      <c r="D250" s="134" t="s">
        <v>686</v>
      </c>
      <c r="E250" s="134"/>
      <c r="F250" s="134"/>
      <c r="G250" s="134"/>
      <c r="H250" s="134"/>
      <c r="I250" s="134">
        <v>23.48</v>
      </c>
    </row>
    <row r="251" spans="1:13" ht="15" customHeight="1" x14ac:dyDescent="0.25">
      <c r="A251" s="253" t="s">
        <v>313</v>
      </c>
      <c r="B251" s="253"/>
      <c r="C251" s="253"/>
      <c r="D251" s="134"/>
      <c r="E251" s="134"/>
      <c r="F251" s="134"/>
      <c r="G251" s="134"/>
      <c r="H251" s="134"/>
      <c r="I251" s="134">
        <v>15.54</v>
      </c>
    </row>
    <row r="252" spans="1:13" ht="15" customHeight="1" x14ac:dyDescent="0.25">
      <c r="A252" s="253" t="s">
        <v>314</v>
      </c>
      <c r="B252" s="253"/>
      <c r="C252" s="253"/>
      <c r="D252" s="158"/>
      <c r="E252" s="158"/>
      <c r="F252" s="134"/>
      <c r="G252" s="134"/>
      <c r="H252" s="134"/>
      <c r="I252" s="134">
        <v>11.52</v>
      </c>
    </row>
    <row r="253" spans="1:13" ht="15" customHeight="1" x14ac:dyDescent="0.25">
      <c r="A253" s="253" t="s">
        <v>316</v>
      </c>
      <c r="B253" s="253"/>
      <c r="C253" s="253"/>
      <c r="D253" s="158"/>
      <c r="E253" s="158"/>
      <c r="F253" s="134"/>
      <c r="G253" s="134"/>
      <c r="H253" s="134"/>
      <c r="I253" s="134">
        <v>7.64</v>
      </c>
    </row>
    <row r="254" spans="1:13" ht="15" customHeight="1" x14ac:dyDescent="0.25">
      <c r="A254" s="253" t="s">
        <v>315</v>
      </c>
      <c r="B254" s="253"/>
      <c r="C254" s="253"/>
      <c r="D254" s="158"/>
      <c r="E254" s="158"/>
      <c r="F254" s="134"/>
      <c r="G254" s="134"/>
      <c r="H254" s="134"/>
      <c r="I254" s="134">
        <v>22.29</v>
      </c>
    </row>
    <row r="255" spans="1:13" ht="15" customHeight="1" x14ac:dyDescent="0.25">
      <c r="A255" s="253" t="s">
        <v>317</v>
      </c>
      <c r="B255" s="253"/>
      <c r="C255" s="253"/>
      <c r="D255" s="158"/>
      <c r="E255" s="158"/>
      <c r="F255" s="134"/>
      <c r="G255" s="134"/>
      <c r="H255" s="134"/>
      <c r="I255" s="134">
        <v>20.03</v>
      </c>
    </row>
    <row r="256" spans="1:13" ht="15" customHeight="1" x14ac:dyDescent="0.25">
      <c r="A256" s="253" t="s">
        <v>318</v>
      </c>
      <c r="B256" s="253"/>
      <c r="C256" s="253"/>
      <c r="D256" s="158"/>
      <c r="E256" s="158"/>
      <c r="F256" s="134"/>
      <c r="G256" s="134"/>
      <c r="H256" s="134"/>
      <c r="I256" s="134">
        <v>22.29</v>
      </c>
    </row>
    <row r="257" spans="1:13" ht="15" customHeight="1" x14ac:dyDescent="0.25">
      <c r="A257" s="257" t="s">
        <v>328</v>
      </c>
      <c r="B257" s="257"/>
      <c r="C257" s="257"/>
      <c r="D257" s="158"/>
      <c r="E257" s="158"/>
      <c r="F257" s="134"/>
      <c r="G257" s="134"/>
      <c r="H257" s="134"/>
      <c r="I257" s="134">
        <v>43.8</v>
      </c>
    </row>
    <row r="258" spans="1:13" ht="15" customHeight="1" x14ac:dyDescent="0.25">
      <c r="A258" s="253" t="s">
        <v>319</v>
      </c>
      <c r="B258" s="253"/>
      <c r="C258" s="253"/>
      <c r="D258" s="158"/>
      <c r="E258" s="158"/>
      <c r="F258" s="134"/>
      <c r="G258" s="134"/>
      <c r="H258" s="134"/>
      <c r="I258" s="134">
        <v>9.85</v>
      </c>
    </row>
    <row r="259" spans="1:13" ht="15" customHeight="1" x14ac:dyDescent="0.25">
      <c r="A259" s="253" t="s">
        <v>320</v>
      </c>
      <c r="B259" s="253"/>
      <c r="C259" s="253"/>
      <c r="D259" s="158"/>
      <c r="E259" s="158"/>
      <c r="F259" s="134"/>
      <c r="G259" s="134"/>
      <c r="H259" s="134"/>
      <c r="I259" s="134">
        <v>7.53</v>
      </c>
    </row>
    <row r="260" spans="1:13" ht="15" customHeight="1" x14ac:dyDescent="0.25">
      <c r="A260" s="253" t="s">
        <v>321</v>
      </c>
      <c r="B260" s="253"/>
      <c r="C260" s="253"/>
      <c r="D260" s="134"/>
      <c r="E260" s="134"/>
      <c r="F260" s="134"/>
      <c r="G260" s="134"/>
      <c r="H260" s="134"/>
      <c r="I260" s="134">
        <v>12.57</v>
      </c>
    </row>
    <row r="261" spans="1:13" ht="15" customHeight="1" x14ac:dyDescent="0.25">
      <c r="A261" s="253" t="s">
        <v>322</v>
      </c>
      <c r="B261" s="253"/>
      <c r="C261" s="253"/>
      <c r="D261" s="134"/>
      <c r="E261" s="134"/>
      <c r="F261" s="134"/>
      <c r="G261" s="134"/>
      <c r="H261" s="134"/>
      <c r="I261" s="134">
        <v>9.86</v>
      </c>
    </row>
    <row r="262" spans="1:13" ht="15" customHeight="1" x14ac:dyDescent="0.25">
      <c r="A262" s="253" t="s">
        <v>323</v>
      </c>
      <c r="B262" s="253"/>
      <c r="C262" s="253"/>
      <c r="D262" s="134"/>
      <c r="E262" s="134"/>
      <c r="F262" s="134"/>
      <c r="G262" s="134"/>
      <c r="H262" s="134"/>
      <c r="I262" s="134">
        <v>8</v>
      </c>
    </row>
    <row r="263" spans="1:13" ht="15" customHeight="1" x14ac:dyDescent="0.25">
      <c r="A263" s="253" t="s">
        <v>324</v>
      </c>
      <c r="B263" s="253"/>
      <c r="C263" s="253"/>
      <c r="D263" s="134"/>
      <c r="E263" s="134"/>
      <c r="F263" s="134"/>
      <c r="G263" s="134"/>
      <c r="H263" s="134"/>
      <c r="I263" s="134">
        <v>22.33</v>
      </c>
    </row>
    <row r="264" spans="1:13" ht="15" customHeight="1" x14ac:dyDescent="0.25">
      <c r="A264" s="253" t="s">
        <v>325</v>
      </c>
      <c r="B264" s="253"/>
      <c r="C264" s="253"/>
      <c r="D264" s="134"/>
      <c r="E264" s="134"/>
      <c r="F264" s="134"/>
      <c r="G264" s="134"/>
      <c r="H264" s="134"/>
      <c r="I264" s="134">
        <v>19.690000000000001</v>
      </c>
    </row>
    <row r="265" spans="1:13" ht="15" customHeight="1" x14ac:dyDescent="0.25">
      <c r="A265" s="253" t="s">
        <v>326</v>
      </c>
      <c r="B265" s="253"/>
      <c r="C265" s="253"/>
      <c r="D265" s="134"/>
      <c r="E265" s="134"/>
      <c r="F265" s="134"/>
      <c r="G265" s="134"/>
      <c r="H265" s="134"/>
      <c r="I265" s="134">
        <v>9.9600000000000009</v>
      </c>
    </row>
    <row r="266" spans="1:13" ht="15" customHeight="1" x14ac:dyDescent="0.25">
      <c r="A266" s="253" t="s">
        <v>327</v>
      </c>
      <c r="B266" s="253"/>
      <c r="C266" s="253"/>
      <c r="D266" s="134"/>
      <c r="E266" s="134"/>
      <c r="F266" s="134"/>
      <c r="G266" s="134"/>
      <c r="H266" s="134"/>
      <c r="I266" s="134">
        <v>11.23</v>
      </c>
    </row>
    <row r="267" spans="1:13" ht="15.75" x14ac:dyDescent="0.25">
      <c r="A267" s="256"/>
      <c r="B267" s="256"/>
      <c r="C267" s="256"/>
      <c r="D267" s="149"/>
      <c r="E267" s="149"/>
      <c r="F267" s="145"/>
      <c r="G267" s="146"/>
      <c r="H267" s="147"/>
      <c r="I267" s="130">
        <f>SUM(I250:I266)</f>
        <v>277.60999999999996</v>
      </c>
    </row>
    <row r="268" spans="1:13" x14ac:dyDescent="0.25">
      <c r="A268" s="135"/>
      <c r="B268" s="136"/>
      <c r="C268" s="137"/>
      <c r="D268" s="135"/>
      <c r="E268" s="135"/>
      <c r="F268" s="138"/>
      <c r="G268" s="138"/>
      <c r="H268" s="138"/>
      <c r="I268" s="138"/>
    </row>
    <row r="269" spans="1:13" ht="39" customHeight="1" x14ac:dyDescent="0.25">
      <c r="A269" s="126" t="s">
        <v>32</v>
      </c>
      <c r="B269" s="126">
        <v>104596</v>
      </c>
      <c r="C269" s="141" t="s">
        <v>247</v>
      </c>
      <c r="D269" s="126" t="s">
        <v>7</v>
      </c>
      <c r="E269" s="126" t="s">
        <v>686</v>
      </c>
      <c r="F269" s="144">
        <f>I298</f>
        <v>522.92000000000007</v>
      </c>
      <c r="G269" s="128">
        <f>IFERROR(VLOOKUP(B269,CPU!$B:$I,8,FALSE),"NÃO TEM")</f>
        <v>150.16</v>
      </c>
      <c r="H269" s="128">
        <f>ROUND(G269*1.273,2)</f>
        <v>191.15</v>
      </c>
      <c r="I269" s="128">
        <f>ROUND(H269*F269,2)</f>
        <v>99956.160000000003</v>
      </c>
      <c r="K269" s="48">
        <f>IFERROR(VLOOKUP(A269,ORÇAMENTO!$A:$I,9,FALSE),"NÃO TEM")</f>
        <v>99956.160000000003</v>
      </c>
      <c r="M269" s="46" t="b">
        <f>K269=I269</f>
        <v>1</v>
      </c>
    </row>
    <row r="270" spans="1:13" ht="31.5" x14ac:dyDescent="0.25">
      <c r="A270" s="255" t="s">
        <v>282</v>
      </c>
      <c r="B270" s="255"/>
      <c r="C270" s="255"/>
      <c r="D270" s="129" t="s">
        <v>98</v>
      </c>
      <c r="E270" s="129" t="s">
        <v>275</v>
      </c>
      <c r="F270" s="130" t="s">
        <v>276</v>
      </c>
      <c r="G270" s="130" t="s">
        <v>277</v>
      </c>
      <c r="H270" s="130" t="s">
        <v>278</v>
      </c>
      <c r="I270" s="130" t="s">
        <v>58</v>
      </c>
    </row>
    <row r="271" spans="1:13" x14ac:dyDescent="0.25">
      <c r="A271" s="256" t="s">
        <v>331</v>
      </c>
      <c r="B271" s="256"/>
      <c r="C271" s="256"/>
      <c r="D271" s="131"/>
      <c r="E271" s="131"/>
      <c r="F271" s="134"/>
      <c r="G271" s="134"/>
      <c r="H271" s="134"/>
      <c r="I271" s="134">
        <v>18</v>
      </c>
    </row>
    <row r="272" spans="1:13" ht="15" customHeight="1" x14ac:dyDescent="0.25">
      <c r="A272" s="256" t="s">
        <v>332</v>
      </c>
      <c r="B272" s="256"/>
      <c r="C272" s="256"/>
      <c r="D272" s="131"/>
      <c r="E272" s="131"/>
      <c r="F272" s="134"/>
      <c r="G272" s="134"/>
      <c r="H272" s="134"/>
      <c r="I272" s="134">
        <v>20</v>
      </c>
    </row>
    <row r="273" spans="1:9" x14ac:dyDescent="0.25">
      <c r="A273" s="256" t="s">
        <v>334</v>
      </c>
      <c r="B273" s="256"/>
      <c r="C273" s="256"/>
      <c r="D273" s="131"/>
      <c r="E273" s="131"/>
      <c r="F273" s="134"/>
      <c r="G273" s="134"/>
      <c r="H273" s="134"/>
      <c r="I273" s="134">
        <v>16</v>
      </c>
    </row>
    <row r="274" spans="1:9" x14ac:dyDescent="0.25">
      <c r="A274" s="256" t="s">
        <v>333</v>
      </c>
      <c r="B274" s="256"/>
      <c r="C274" s="256"/>
      <c r="D274" s="131"/>
      <c r="E274" s="131"/>
      <c r="F274" s="134"/>
      <c r="G274" s="134"/>
      <c r="H274" s="134"/>
      <c r="I274" s="134">
        <v>72</v>
      </c>
    </row>
    <row r="275" spans="1:9" x14ac:dyDescent="0.25">
      <c r="A275" s="257" t="s">
        <v>339</v>
      </c>
      <c r="B275" s="257"/>
      <c r="C275" s="257"/>
      <c r="D275" s="157"/>
      <c r="E275" s="157"/>
      <c r="F275" s="157"/>
      <c r="G275" s="157"/>
      <c r="H275" s="157"/>
      <c r="I275" s="154">
        <v>10</v>
      </c>
    </row>
    <row r="276" spans="1:9" x14ac:dyDescent="0.25">
      <c r="A276" s="257" t="s">
        <v>378</v>
      </c>
      <c r="B276" s="257"/>
      <c r="C276" s="257"/>
      <c r="D276" s="157"/>
      <c r="E276" s="157"/>
      <c r="F276" s="157"/>
      <c r="G276" s="157"/>
      <c r="H276" s="157"/>
      <c r="I276" s="154">
        <v>19.309999999999999</v>
      </c>
    </row>
    <row r="277" spans="1:9" x14ac:dyDescent="0.25">
      <c r="A277" s="257" t="s">
        <v>341</v>
      </c>
      <c r="B277" s="257"/>
      <c r="C277" s="257"/>
      <c r="D277" s="131"/>
      <c r="E277" s="131"/>
      <c r="F277" s="134"/>
      <c r="G277" s="134"/>
      <c r="H277" s="134"/>
      <c r="I277" s="134">
        <v>25</v>
      </c>
    </row>
    <row r="278" spans="1:9" x14ac:dyDescent="0.25">
      <c r="A278" s="256" t="s">
        <v>335</v>
      </c>
      <c r="B278" s="256"/>
      <c r="C278" s="256"/>
      <c r="D278" s="131"/>
      <c r="E278" s="131"/>
      <c r="F278" s="134"/>
      <c r="G278" s="134"/>
      <c r="H278" s="134"/>
      <c r="I278" s="134">
        <v>25</v>
      </c>
    </row>
    <row r="279" spans="1:9" x14ac:dyDescent="0.25">
      <c r="A279" s="256" t="s">
        <v>336</v>
      </c>
      <c r="B279" s="256"/>
      <c r="C279" s="256"/>
      <c r="D279" s="131"/>
      <c r="E279" s="131"/>
      <c r="F279" s="134"/>
      <c r="G279" s="134"/>
      <c r="H279" s="134"/>
      <c r="I279" s="134">
        <v>3</v>
      </c>
    </row>
    <row r="280" spans="1:9" x14ac:dyDescent="0.25">
      <c r="A280" s="256" t="s">
        <v>337</v>
      </c>
      <c r="B280" s="256"/>
      <c r="C280" s="256"/>
      <c r="D280" s="131"/>
      <c r="E280" s="131"/>
      <c r="F280" s="134"/>
      <c r="G280" s="134"/>
      <c r="H280" s="134"/>
      <c r="I280" s="134">
        <v>37</v>
      </c>
    </row>
    <row r="281" spans="1:9" ht="15" customHeight="1" x14ac:dyDescent="0.25">
      <c r="A281" s="253" t="s">
        <v>312</v>
      </c>
      <c r="B281" s="253"/>
      <c r="C281" s="253"/>
      <c r="D281" s="134"/>
      <c r="E281" s="134"/>
      <c r="F281" s="134"/>
      <c r="G281" s="134"/>
      <c r="H281" s="134"/>
      <c r="I281" s="134">
        <v>23.48</v>
      </c>
    </row>
    <row r="282" spans="1:9" ht="15" customHeight="1" x14ac:dyDescent="0.25">
      <c r="A282" s="253" t="s">
        <v>313</v>
      </c>
      <c r="B282" s="253"/>
      <c r="C282" s="253"/>
      <c r="D282" s="134"/>
      <c r="E282" s="134"/>
      <c r="F282" s="134"/>
      <c r="G282" s="134"/>
      <c r="H282" s="134"/>
      <c r="I282" s="134">
        <v>15.54</v>
      </c>
    </row>
    <row r="283" spans="1:9" ht="15" customHeight="1" x14ac:dyDescent="0.25">
      <c r="A283" s="253" t="s">
        <v>314</v>
      </c>
      <c r="B283" s="253"/>
      <c r="C283" s="253"/>
      <c r="D283" s="158"/>
      <c r="E283" s="158"/>
      <c r="F283" s="134"/>
      <c r="G283" s="134"/>
      <c r="H283" s="134"/>
      <c r="I283" s="134">
        <v>11.52</v>
      </c>
    </row>
    <row r="284" spans="1:9" ht="15" customHeight="1" x14ac:dyDescent="0.25">
      <c r="A284" s="253" t="s">
        <v>316</v>
      </c>
      <c r="B284" s="253"/>
      <c r="C284" s="253"/>
      <c r="D284" s="158"/>
      <c r="E284" s="158"/>
      <c r="F284" s="134"/>
      <c r="G284" s="134"/>
      <c r="H284" s="134"/>
      <c r="I284" s="134">
        <v>7.64</v>
      </c>
    </row>
    <row r="285" spans="1:9" ht="15" customHeight="1" x14ac:dyDescent="0.25">
      <c r="A285" s="253" t="s">
        <v>315</v>
      </c>
      <c r="B285" s="253"/>
      <c r="C285" s="253"/>
      <c r="D285" s="158"/>
      <c r="E285" s="158"/>
      <c r="F285" s="134"/>
      <c r="G285" s="134"/>
      <c r="H285" s="134"/>
      <c r="I285" s="134">
        <v>22.29</v>
      </c>
    </row>
    <row r="286" spans="1:9" ht="15" customHeight="1" x14ac:dyDescent="0.25">
      <c r="A286" s="253" t="s">
        <v>317</v>
      </c>
      <c r="B286" s="253"/>
      <c r="C286" s="253"/>
      <c r="D286" s="158"/>
      <c r="E286" s="158"/>
      <c r="F286" s="134"/>
      <c r="G286" s="134"/>
      <c r="H286" s="134"/>
      <c r="I286" s="134">
        <v>20.03</v>
      </c>
    </row>
    <row r="287" spans="1:9" ht="15" customHeight="1" x14ac:dyDescent="0.25">
      <c r="A287" s="253" t="s">
        <v>318</v>
      </c>
      <c r="B287" s="253"/>
      <c r="C287" s="253"/>
      <c r="D287" s="158"/>
      <c r="E287" s="158"/>
      <c r="F287" s="134"/>
      <c r="G287" s="134"/>
      <c r="H287" s="134"/>
      <c r="I287" s="134">
        <v>22.29</v>
      </c>
    </row>
    <row r="288" spans="1:9" x14ac:dyDescent="0.25">
      <c r="A288" s="257" t="s">
        <v>328</v>
      </c>
      <c r="B288" s="257"/>
      <c r="C288" s="257"/>
      <c r="D288" s="158"/>
      <c r="E288" s="158"/>
      <c r="F288" s="134"/>
      <c r="G288" s="134"/>
      <c r="H288" s="134"/>
      <c r="I288" s="134">
        <v>43.8</v>
      </c>
    </row>
    <row r="289" spans="1:13" ht="15" customHeight="1" x14ac:dyDescent="0.25">
      <c r="A289" s="253" t="s">
        <v>319</v>
      </c>
      <c r="B289" s="253"/>
      <c r="C289" s="253"/>
      <c r="D289" s="158"/>
      <c r="E289" s="158"/>
      <c r="F289" s="134"/>
      <c r="G289" s="134"/>
      <c r="H289" s="134"/>
      <c r="I289" s="134">
        <v>9.85</v>
      </c>
    </row>
    <row r="290" spans="1:13" ht="15" customHeight="1" x14ac:dyDescent="0.25">
      <c r="A290" s="253" t="s">
        <v>320</v>
      </c>
      <c r="B290" s="253"/>
      <c r="C290" s="253"/>
      <c r="D290" s="158"/>
      <c r="E290" s="158"/>
      <c r="F290" s="134"/>
      <c r="G290" s="134"/>
      <c r="H290" s="134"/>
      <c r="I290" s="134">
        <v>7.53</v>
      </c>
    </row>
    <row r="291" spans="1:13" ht="15" customHeight="1" x14ac:dyDescent="0.25">
      <c r="A291" s="253" t="s">
        <v>321</v>
      </c>
      <c r="B291" s="253"/>
      <c r="C291" s="253"/>
      <c r="D291" s="134"/>
      <c r="E291" s="134"/>
      <c r="F291" s="134"/>
      <c r="G291" s="134"/>
      <c r="H291" s="134"/>
      <c r="I291" s="134">
        <v>12.57</v>
      </c>
    </row>
    <row r="292" spans="1:13" ht="15" customHeight="1" x14ac:dyDescent="0.25">
      <c r="A292" s="253" t="s">
        <v>322</v>
      </c>
      <c r="B292" s="253"/>
      <c r="C292" s="253"/>
      <c r="D292" s="134"/>
      <c r="E292" s="134"/>
      <c r="F292" s="134"/>
      <c r="G292" s="134"/>
      <c r="H292" s="134"/>
      <c r="I292" s="134">
        <v>9.86</v>
      </c>
    </row>
    <row r="293" spans="1:13" ht="15" customHeight="1" x14ac:dyDescent="0.25">
      <c r="A293" s="253" t="s">
        <v>323</v>
      </c>
      <c r="B293" s="253"/>
      <c r="C293" s="253"/>
      <c r="D293" s="134"/>
      <c r="E293" s="134"/>
      <c r="F293" s="134"/>
      <c r="G293" s="134"/>
      <c r="H293" s="134"/>
      <c r="I293" s="134">
        <v>8</v>
      </c>
    </row>
    <row r="294" spans="1:13" ht="15" customHeight="1" x14ac:dyDescent="0.25">
      <c r="A294" s="253" t="s">
        <v>324</v>
      </c>
      <c r="B294" s="253"/>
      <c r="C294" s="253"/>
      <c r="D294" s="134"/>
      <c r="E294" s="134"/>
      <c r="F294" s="134"/>
      <c r="G294" s="134"/>
      <c r="H294" s="134"/>
      <c r="I294" s="134">
        <v>22.33</v>
      </c>
    </row>
    <row r="295" spans="1:13" ht="15" customHeight="1" x14ac:dyDescent="0.25">
      <c r="A295" s="253" t="s">
        <v>325</v>
      </c>
      <c r="B295" s="253"/>
      <c r="C295" s="253"/>
      <c r="D295" s="134"/>
      <c r="E295" s="134"/>
      <c r="F295" s="134"/>
      <c r="G295" s="134"/>
      <c r="H295" s="134"/>
      <c r="I295" s="134">
        <v>19.690000000000001</v>
      </c>
    </row>
    <row r="296" spans="1:13" ht="15" customHeight="1" x14ac:dyDescent="0.25">
      <c r="A296" s="253" t="s">
        <v>326</v>
      </c>
      <c r="B296" s="253"/>
      <c r="C296" s="253"/>
      <c r="D296" s="134"/>
      <c r="E296" s="134"/>
      <c r="F296" s="134"/>
      <c r="G296" s="134"/>
      <c r="H296" s="134"/>
      <c r="I296" s="134">
        <v>9.9600000000000009</v>
      </c>
    </row>
    <row r="297" spans="1:13" ht="15" customHeight="1" x14ac:dyDescent="0.25">
      <c r="A297" s="253" t="s">
        <v>327</v>
      </c>
      <c r="B297" s="253"/>
      <c r="C297" s="253"/>
      <c r="D297" s="134"/>
      <c r="E297" s="134"/>
      <c r="F297" s="134"/>
      <c r="G297" s="134"/>
      <c r="H297" s="134"/>
      <c r="I297" s="134">
        <v>11.23</v>
      </c>
    </row>
    <row r="298" spans="1:13" ht="15.75" x14ac:dyDescent="0.25">
      <c r="A298" s="131"/>
      <c r="B298" s="131"/>
      <c r="C298" s="131"/>
      <c r="D298" s="131"/>
      <c r="E298" s="131"/>
      <c r="F298" s="134"/>
      <c r="G298" s="134"/>
      <c r="H298" s="134"/>
      <c r="I298" s="130">
        <f>SUM(I271:I297)</f>
        <v>522.92000000000007</v>
      </c>
    </row>
    <row r="299" spans="1:13" x14ac:dyDescent="0.25">
      <c r="A299" s="135"/>
      <c r="B299" s="136"/>
      <c r="C299" s="137"/>
      <c r="D299" s="135"/>
      <c r="E299" s="135"/>
      <c r="F299" s="138"/>
      <c r="G299" s="138"/>
      <c r="H299" s="138"/>
      <c r="I299" s="138"/>
    </row>
    <row r="300" spans="1:13" ht="42" customHeight="1" x14ac:dyDescent="0.25">
      <c r="A300" s="126" t="s">
        <v>754</v>
      </c>
      <c r="B300" s="126">
        <v>11177</v>
      </c>
      <c r="C300" s="141" t="s">
        <v>233</v>
      </c>
      <c r="D300" s="126" t="s">
        <v>14</v>
      </c>
      <c r="E300" s="126" t="s">
        <v>686</v>
      </c>
      <c r="F300" s="144">
        <f>I303</f>
        <v>161.83999999999997</v>
      </c>
      <c r="G300" s="128">
        <f>IFERROR(VLOOKUP(B300,CPU!$B:$I,8,FALSE),"NÃO TEM")</f>
        <v>123.61000000000001</v>
      </c>
      <c r="H300" s="128">
        <f>ROUND(G300*1.273,2)</f>
        <v>157.36000000000001</v>
      </c>
      <c r="I300" s="128">
        <f>ROUND(H300*F300,2)</f>
        <v>25467.14</v>
      </c>
      <c r="K300" s="48">
        <f>IFERROR(VLOOKUP(A300,ORÇAMENTO!$A:$I,9,FALSE),"NÃO TEM")</f>
        <v>25467.14</v>
      </c>
      <c r="M300" s="46" t="b">
        <f>K300=I300</f>
        <v>1</v>
      </c>
    </row>
    <row r="301" spans="1:13" ht="31.5" x14ac:dyDescent="0.25">
      <c r="A301" s="255" t="s">
        <v>282</v>
      </c>
      <c r="B301" s="255"/>
      <c r="C301" s="255"/>
      <c r="D301" s="129" t="s">
        <v>98</v>
      </c>
      <c r="E301" s="129" t="s">
        <v>275</v>
      </c>
      <c r="F301" s="130" t="s">
        <v>276</v>
      </c>
      <c r="G301" s="130" t="s">
        <v>277</v>
      </c>
      <c r="H301" s="130" t="s">
        <v>278</v>
      </c>
      <c r="I301" s="130" t="s">
        <v>58</v>
      </c>
    </row>
    <row r="302" spans="1:13" x14ac:dyDescent="0.25">
      <c r="A302" s="253" t="s">
        <v>342</v>
      </c>
      <c r="B302" s="253"/>
      <c r="C302" s="253"/>
      <c r="D302" s="134" t="s">
        <v>686</v>
      </c>
      <c r="E302" s="134">
        <v>2</v>
      </c>
      <c r="F302" s="134">
        <v>28.9</v>
      </c>
      <c r="G302" s="134"/>
      <c r="H302" s="134">
        <v>2.8</v>
      </c>
      <c r="I302" s="134">
        <f>E302*F302*H302</f>
        <v>161.83999999999997</v>
      </c>
    </row>
    <row r="303" spans="1:13" ht="15.75" x14ac:dyDescent="0.25">
      <c r="A303" s="256"/>
      <c r="B303" s="256"/>
      <c r="C303" s="256"/>
      <c r="D303" s="149"/>
      <c r="E303" s="149"/>
      <c r="F303" s="145"/>
      <c r="G303" s="146"/>
      <c r="H303" s="147"/>
      <c r="I303" s="130">
        <f>SUM(I302:I302)</f>
        <v>161.83999999999997</v>
      </c>
    </row>
    <row r="304" spans="1:13" x14ac:dyDescent="0.25">
      <c r="A304" s="135"/>
      <c r="B304" s="136"/>
      <c r="C304" s="137"/>
      <c r="D304" s="135"/>
      <c r="E304" s="135"/>
      <c r="F304" s="138"/>
      <c r="G304" s="138"/>
      <c r="H304" s="138"/>
      <c r="I304" s="138"/>
    </row>
    <row r="305" spans="1:13" ht="30.75" customHeight="1" x14ac:dyDescent="0.25">
      <c r="A305" s="126" t="s">
        <v>34</v>
      </c>
      <c r="B305" s="126">
        <v>10046</v>
      </c>
      <c r="C305" s="159" t="s">
        <v>249</v>
      </c>
      <c r="D305" s="126" t="s">
        <v>14</v>
      </c>
      <c r="E305" s="126" t="s">
        <v>682</v>
      </c>
      <c r="F305" s="144">
        <f>I308</f>
        <v>156</v>
      </c>
      <c r="G305" s="128">
        <f>IFERROR(VLOOKUP(B305,CPU!$B:$I,8,FALSE),"NÃO TEM")</f>
        <v>37.480000000000004</v>
      </c>
      <c r="H305" s="128">
        <f>ROUND(G305*1.273,2)</f>
        <v>47.71</v>
      </c>
      <c r="I305" s="128">
        <f>ROUND(H305*F305,2)</f>
        <v>7442.76</v>
      </c>
      <c r="K305" s="48">
        <f>IFERROR(VLOOKUP(A305,ORÇAMENTO!$A:$I,9,FALSE),"NÃO TEM")</f>
        <v>7442.76</v>
      </c>
      <c r="M305" s="46" t="b">
        <f>K305=I305</f>
        <v>1</v>
      </c>
    </row>
    <row r="306" spans="1:13" ht="31.5" x14ac:dyDescent="0.25">
      <c r="A306" s="255" t="s">
        <v>282</v>
      </c>
      <c r="B306" s="255"/>
      <c r="C306" s="255"/>
      <c r="D306" s="129" t="s">
        <v>98</v>
      </c>
      <c r="E306" s="129" t="s">
        <v>275</v>
      </c>
      <c r="F306" s="130" t="s">
        <v>276</v>
      </c>
      <c r="G306" s="130" t="s">
        <v>277</v>
      </c>
      <c r="H306" s="130" t="s">
        <v>278</v>
      </c>
      <c r="I306" s="130" t="s">
        <v>58</v>
      </c>
    </row>
    <row r="307" spans="1:13" x14ac:dyDescent="0.25">
      <c r="A307" s="253" t="s">
        <v>311</v>
      </c>
      <c r="B307" s="253"/>
      <c r="C307" s="253"/>
      <c r="D307" s="134" t="s">
        <v>682</v>
      </c>
      <c r="E307" s="134">
        <v>2</v>
      </c>
      <c r="F307" s="134">
        <v>78</v>
      </c>
      <c r="G307" s="134"/>
      <c r="H307" s="134"/>
      <c r="I307" s="134">
        <f>F307*E307</f>
        <v>156</v>
      </c>
    </row>
    <row r="308" spans="1:13" ht="15.75" x14ac:dyDescent="0.25">
      <c r="A308" s="256"/>
      <c r="B308" s="256"/>
      <c r="C308" s="256"/>
      <c r="D308" s="149"/>
      <c r="E308" s="149"/>
      <c r="F308" s="145"/>
      <c r="G308" s="146"/>
      <c r="H308" s="147"/>
      <c r="I308" s="130">
        <f>SUM(I307:I307)</f>
        <v>156</v>
      </c>
    </row>
    <row r="309" spans="1:13" x14ac:dyDescent="0.25">
      <c r="A309" s="135"/>
      <c r="B309" s="136"/>
      <c r="C309" s="137"/>
      <c r="D309" s="135"/>
      <c r="E309" s="135"/>
      <c r="F309" s="138"/>
      <c r="G309" s="138"/>
      <c r="H309" s="138"/>
      <c r="I309" s="138"/>
    </row>
    <row r="310" spans="1:13" ht="15.75" x14ac:dyDescent="0.25">
      <c r="A310" s="124" t="s">
        <v>35</v>
      </c>
      <c r="B310" s="258" t="s">
        <v>43</v>
      </c>
      <c r="C310" s="258"/>
      <c r="D310" s="258"/>
      <c r="E310" s="258"/>
      <c r="F310" s="258"/>
      <c r="G310" s="258" t="e">
        <v>#REF!</v>
      </c>
      <c r="H310" s="258"/>
      <c r="I310" s="125">
        <f>I311+I316+I321+I326+I331+I336</f>
        <v>60698</v>
      </c>
      <c r="K310" s="48">
        <f>IFERROR(VLOOKUP(A310,ORÇAMENTO!$A:$I,9,FALSE),"NÃO TEM")</f>
        <v>60698</v>
      </c>
      <c r="M310" s="46" t="b">
        <f>K310=I310</f>
        <v>1</v>
      </c>
    </row>
    <row r="311" spans="1:13" ht="31.5" x14ac:dyDescent="0.25">
      <c r="A311" s="126" t="s">
        <v>36</v>
      </c>
      <c r="B311" s="126">
        <v>88485</v>
      </c>
      <c r="C311" s="160" t="s">
        <v>44</v>
      </c>
      <c r="D311" s="126" t="s">
        <v>7</v>
      </c>
      <c r="E311" s="126" t="s">
        <v>686</v>
      </c>
      <c r="F311" s="156">
        <f>I314</f>
        <v>711.19999999999993</v>
      </c>
      <c r="G311" s="128">
        <f>IFERROR(VLOOKUP(B311,CPU!$B:$I,8,FALSE),"NÃO TEM")</f>
        <v>3.5100000000000002</v>
      </c>
      <c r="H311" s="128">
        <f>ROUND(G311*1.273,2)</f>
        <v>4.47</v>
      </c>
      <c r="I311" s="128">
        <f>ROUND(H311*F311,2)</f>
        <v>3179.06</v>
      </c>
      <c r="K311" s="48">
        <f>IFERROR(VLOOKUP(A311,ORÇAMENTO!$A:$I,9,FALSE),"NÃO TEM")</f>
        <v>3179.06</v>
      </c>
      <c r="M311" s="46" t="b">
        <f>K311=I311</f>
        <v>1</v>
      </c>
    </row>
    <row r="312" spans="1:13" ht="31.5" x14ac:dyDescent="0.25">
      <c r="A312" s="255" t="s">
        <v>282</v>
      </c>
      <c r="B312" s="255"/>
      <c r="C312" s="255"/>
      <c r="D312" s="129" t="s">
        <v>98</v>
      </c>
      <c r="E312" s="129" t="s">
        <v>275</v>
      </c>
      <c r="F312" s="130" t="s">
        <v>276</v>
      </c>
      <c r="G312" s="130" t="s">
        <v>277</v>
      </c>
      <c r="H312" s="130" t="s">
        <v>278</v>
      </c>
      <c r="I312" s="130" t="s">
        <v>58</v>
      </c>
    </row>
    <row r="313" spans="1:13" x14ac:dyDescent="0.25">
      <c r="A313" s="253" t="s">
        <v>311</v>
      </c>
      <c r="B313" s="253"/>
      <c r="C313" s="253"/>
      <c r="D313" s="134" t="s">
        <v>686</v>
      </c>
      <c r="E313" s="134">
        <v>1</v>
      </c>
      <c r="F313" s="134">
        <v>254</v>
      </c>
      <c r="G313" s="134"/>
      <c r="H313" s="134">
        <v>2.8</v>
      </c>
      <c r="I313" s="134">
        <f>H313*F313</f>
        <v>711.19999999999993</v>
      </c>
    </row>
    <row r="314" spans="1:13" ht="15.75" x14ac:dyDescent="0.25">
      <c r="A314" s="256"/>
      <c r="B314" s="256"/>
      <c r="C314" s="256"/>
      <c r="D314" s="149"/>
      <c r="E314" s="149"/>
      <c r="F314" s="145"/>
      <c r="G314" s="146"/>
      <c r="H314" s="147"/>
      <c r="I314" s="130">
        <f>SUM(I313:I313)</f>
        <v>711.19999999999993</v>
      </c>
    </row>
    <row r="315" spans="1:13" x14ac:dyDescent="0.25">
      <c r="A315" s="135"/>
      <c r="B315" s="136"/>
      <c r="C315" s="137"/>
      <c r="D315" s="135"/>
      <c r="E315" s="135"/>
      <c r="F315" s="138"/>
      <c r="G315" s="138"/>
      <c r="H315" s="138"/>
      <c r="I315" s="138"/>
    </row>
    <row r="316" spans="1:13" ht="30" x14ac:dyDescent="0.25">
      <c r="A316" s="126" t="s">
        <v>252</v>
      </c>
      <c r="B316" s="126">
        <v>88494</v>
      </c>
      <c r="C316" s="127" t="s">
        <v>144</v>
      </c>
      <c r="D316" s="126" t="s">
        <v>7</v>
      </c>
      <c r="E316" s="126" t="s">
        <v>686</v>
      </c>
      <c r="F316" s="156">
        <f>I319</f>
        <v>711.19999999999993</v>
      </c>
      <c r="G316" s="128">
        <f>IFERROR(VLOOKUP(B316,CPU!$B:$I,8,FALSE),"NÃO TEM")</f>
        <v>18.450000000000003</v>
      </c>
      <c r="H316" s="128">
        <f>ROUND(G316*1.273,2)</f>
        <v>23.49</v>
      </c>
      <c r="I316" s="128">
        <f>ROUND(H316*F316,2)</f>
        <v>16706.09</v>
      </c>
      <c r="K316" s="48">
        <f>IFERROR(VLOOKUP(A316,ORÇAMENTO!$A:$I,9,FALSE),"NÃO TEM")</f>
        <v>16706.09</v>
      </c>
      <c r="M316" s="46" t="b">
        <f>K316=I316</f>
        <v>1</v>
      </c>
    </row>
    <row r="317" spans="1:13" ht="31.5" x14ac:dyDescent="0.25">
      <c r="A317" s="255" t="s">
        <v>282</v>
      </c>
      <c r="B317" s="255"/>
      <c r="C317" s="255"/>
      <c r="D317" s="129" t="s">
        <v>98</v>
      </c>
      <c r="E317" s="129" t="s">
        <v>275</v>
      </c>
      <c r="F317" s="130" t="s">
        <v>276</v>
      </c>
      <c r="G317" s="130" t="s">
        <v>277</v>
      </c>
      <c r="H317" s="130" t="s">
        <v>278</v>
      </c>
      <c r="I317" s="130" t="s">
        <v>58</v>
      </c>
    </row>
    <row r="318" spans="1:13" x14ac:dyDescent="0.25">
      <c r="A318" s="253" t="s">
        <v>311</v>
      </c>
      <c r="B318" s="253"/>
      <c r="C318" s="253"/>
      <c r="D318" s="134" t="s">
        <v>686</v>
      </c>
      <c r="E318" s="134">
        <v>1</v>
      </c>
      <c r="F318" s="134">
        <v>254</v>
      </c>
      <c r="G318" s="134"/>
      <c r="H318" s="134">
        <v>2.8</v>
      </c>
      <c r="I318" s="134">
        <f>H318*F318</f>
        <v>711.19999999999993</v>
      </c>
    </row>
    <row r="319" spans="1:13" ht="15.75" x14ac:dyDescent="0.25">
      <c r="A319" s="256"/>
      <c r="B319" s="256"/>
      <c r="C319" s="256"/>
      <c r="D319" s="149"/>
      <c r="E319" s="149"/>
      <c r="F319" s="145"/>
      <c r="G319" s="146"/>
      <c r="H319" s="147"/>
      <c r="I319" s="130">
        <f>SUM(I318:I318)</f>
        <v>711.19999999999993</v>
      </c>
    </row>
    <row r="320" spans="1:13" x14ac:dyDescent="0.25">
      <c r="A320" s="135"/>
      <c r="B320" s="136"/>
      <c r="C320" s="137"/>
      <c r="D320" s="135"/>
      <c r="E320" s="135"/>
      <c r="F320" s="138"/>
      <c r="G320" s="138"/>
      <c r="H320" s="138"/>
      <c r="I320" s="138"/>
    </row>
    <row r="321" spans="1:13" ht="45" x14ac:dyDescent="0.25">
      <c r="A321" s="126" t="s">
        <v>253</v>
      </c>
      <c r="B321" s="126">
        <v>88497</v>
      </c>
      <c r="C321" s="127" t="s">
        <v>384</v>
      </c>
      <c r="D321" s="126" t="s">
        <v>7</v>
      </c>
      <c r="E321" s="126" t="s">
        <v>686</v>
      </c>
      <c r="F321" s="156">
        <f>I324</f>
        <v>711.19999999999993</v>
      </c>
      <c r="G321" s="128">
        <f>IFERROR(VLOOKUP(B321,CPU!$B:$I,8,FALSE),"NÃO TEM")</f>
        <v>15.09</v>
      </c>
      <c r="H321" s="128">
        <f>ROUND(G321*1.273,2)</f>
        <v>19.21</v>
      </c>
      <c r="I321" s="128">
        <f>ROUND(H321*F321,2)</f>
        <v>13662.15</v>
      </c>
      <c r="K321" s="48">
        <f>IFERROR(VLOOKUP(A321,ORÇAMENTO!$A:$I,9,FALSE),"NÃO TEM")</f>
        <v>13662.15</v>
      </c>
      <c r="M321" s="46" t="b">
        <f>K321=I321</f>
        <v>1</v>
      </c>
    </row>
    <row r="322" spans="1:13" ht="31.5" x14ac:dyDescent="0.25">
      <c r="A322" s="255" t="s">
        <v>282</v>
      </c>
      <c r="B322" s="255"/>
      <c r="C322" s="255"/>
      <c r="D322" s="129" t="s">
        <v>98</v>
      </c>
      <c r="E322" s="129" t="s">
        <v>275</v>
      </c>
      <c r="F322" s="130" t="s">
        <v>276</v>
      </c>
      <c r="G322" s="130" t="s">
        <v>277</v>
      </c>
      <c r="H322" s="130" t="s">
        <v>278</v>
      </c>
      <c r="I322" s="130" t="s">
        <v>58</v>
      </c>
    </row>
    <row r="323" spans="1:13" x14ac:dyDescent="0.25">
      <c r="A323" s="253" t="s">
        <v>311</v>
      </c>
      <c r="B323" s="253"/>
      <c r="C323" s="253"/>
      <c r="D323" s="134" t="s">
        <v>686</v>
      </c>
      <c r="E323" s="134">
        <v>1</v>
      </c>
      <c r="F323" s="134">
        <v>254</v>
      </c>
      <c r="G323" s="134"/>
      <c r="H323" s="134">
        <v>2.8</v>
      </c>
      <c r="I323" s="134">
        <f>H323*F323</f>
        <v>711.19999999999993</v>
      </c>
    </row>
    <row r="324" spans="1:13" ht="15.75" x14ac:dyDescent="0.25">
      <c r="A324" s="253"/>
      <c r="B324" s="253"/>
      <c r="C324" s="253"/>
      <c r="D324" s="134"/>
      <c r="E324" s="134"/>
      <c r="F324" s="134"/>
      <c r="G324" s="134"/>
      <c r="H324" s="134"/>
      <c r="I324" s="130">
        <f>SUM(I323)</f>
        <v>711.19999999999993</v>
      </c>
    </row>
    <row r="325" spans="1:13" x14ac:dyDescent="0.25">
      <c r="A325" s="135"/>
      <c r="B325" s="136"/>
      <c r="C325" s="137"/>
      <c r="D325" s="135"/>
      <c r="E325" s="135"/>
      <c r="F325" s="138"/>
      <c r="G325" s="138"/>
      <c r="H325" s="138"/>
      <c r="I325" s="138"/>
    </row>
    <row r="326" spans="1:13" ht="30" x14ac:dyDescent="0.25">
      <c r="A326" s="126" t="s">
        <v>254</v>
      </c>
      <c r="B326" s="126">
        <v>88489</v>
      </c>
      <c r="C326" s="127" t="s">
        <v>45</v>
      </c>
      <c r="D326" s="126" t="s">
        <v>7</v>
      </c>
      <c r="E326" s="126" t="s">
        <v>686</v>
      </c>
      <c r="F326" s="161">
        <f>I329</f>
        <v>1260</v>
      </c>
      <c r="G326" s="128">
        <f>IFERROR(VLOOKUP(B326,CPU!$B:$I,8,FALSE),"NÃO TEM")</f>
        <v>12.29</v>
      </c>
      <c r="H326" s="128">
        <f>ROUND(G326*1.273,2)</f>
        <v>15.65</v>
      </c>
      <c r="I326" s="128">
        <f>ROUND(H326*F326,2)</f>
        <v>19719</v>
      </c>
      <c r="K326" s="48">
        <f>IFERROR(VLOOKUP(A326,ORÇAMENTO!$A:$I,9,FALSE),"NÃO TEM")</f>
        <v>19719</v>
      </c>
      <c r="M326" s="46" t="b">
        <f>K326=I326</f>
        <v>1</v>
      </c>
    </row>
    <row r="327" spans="1:13" ht="31.5" x14ac:dyDescent="0.25">
      <c r="A327" s="255" t="s">
        <v>282</v>
      </c>
      <c r="B327" s="255"/>
      <c r="C327" s="255"/>
      <c r="D327" s="129" t="s">
        <v>98</v>
      </c>
      <c r="E327" s="129" t="s">
        <v>275</v>
      </c>
      <c r="F327" s="130" t="s">
        <v>276</v>
      </c>
      <c r="G327" s="130" t="s">
        <v>277</v>
      </c>
      <c r="H327" s="130" t="s">
        <v>278</v>
      </c>
      <c r="I327" s="130" t="s">
        <v>58</v>
      </c>
    </row>
    <row r="328" spans="1:13" x14ac:dyDescent="0.25">
      <c r="A328" s="253" t="s">
        <v>311</v>
      </c>
      <c r="B328" s="253"/>
      <c r="C328" s="253"/>
      <c r="D328" s="134" t="s">
        <v>686</v>
      </c>
      <c r="E328" s="134">
        <v>1</v>
      </c>
      <c r="F328" s="134">
        <v>450</v>
      </c>
      <c r="G328" s="134"/>
      <c r="H328" s="134">
        <v>2.8</v>
      </c>
      <c r="I328" s="134">
        <f>H328*F328</f>
        <v>1260</v>
      </c>
    </row>
    <row r="329" spans="1:13" ht="15.75" x14ac:dyDescent="0.25">
      <c r="A329" s="256"/>
      <c r="B329" s="256"/>
      <c r="C329" s="256"/>
      <c r="D329" s="149"/>
      <c r="E329" s="149"/>
      <c r="F329" s="145"/>
      <c r="G329" s="146"/>
      <c r="H329" s="147"/>
      <c r="I329" s="130">
        <f>SUM(I328:I328)</f>
        <v>1260</v>
      </c>
    </row>
    <row r="330" spans="1:13" x14ac:dyDescent="0.25">
      <c r="A330" s="135"/>
      <c r="B330" s="136"/>
      <c r="C330" s="137"/>
      <c r="D330" s="135"/>
      <c r="E330" s="135"/>
      <c r="F330" s="138"/>
      <c r="G330" s="138"/>
      <c r="H330" s="138"/>
      <c r="I330" s="138"/>
    </row>
    <row r="331" spans="1:13" ht="45" x14ac:dyDescent="0.25">
      <c r="A331" s="126" t="s">
        <v>255</v>
      </c>
      <c r="B331" s="126">
        <v>96135</v>
      </c>
      <c r="C331" s="127" t="s">
        <v>54</v>
      </c>
      <c r="D331" s="126" t="s">
        <v>7</v>
      </c>
      <c r="E331" s="126" t="s">
        <v>686</v>
      </c>
      <c r="F331" s="162">
        <f>I334</f>
        <v>192</v>
      </c>
      <c r="G331" s="128">
        <f>IFERROR(VLOOKUP(B331,CPU!$B:$I,8,FALSE),"NÃO TEM")</f>
        <v>24.63</v>
      </c>
      <c r="H331" s="128">
        <f>ROUND(G331*1.273,2)</f>
        <v>31.35</v>
      </c>
      <c r="I331" s="128">
        <f>ROUND(H331*F331,2)</f>
        <v>6019.2</v>
      </c>
      <c r="K331" s="48">
        <f>IFERROR(VLOOKUP(A331,ORÇAMENTO!$A:$I,9,FALSE),"NÃO TEM")</f>
        <v>6019.2</v>
      </c>
      <c r="M331" s="46" t="b">
        <f>K331=I331</f>
        <v>1</v>
      </c>
    </row>
    <row r="332" spans="1:13" ht="31.5" x14ac:dyDescent="0.25">
      <c r="A332" s="255" t="s">
        <v>282</v>
      </c>
      <c r="B332" s="255"/>
      <c r="C332" s="255"/>
      <c r="D332" s="129" t="s">
        <v>98</v>
      </c>
      <c r="E332" s="129" t="s">
        <v>275</v>
      </c>
      <c r="F332" s="130" t="s">
        <v>276</v>
      </c>
      <c r="G332" s="130" t="s">
        <v>277</v>
      </c>
      <c r="H332" s="130" t="s">
        <v>278</v>
      </c>
      <c r="I332" s="130" t="s">
        <v>58</v>
      </c>
    </row>
    <row r="333" spans="1:13" x14ac:dyDescent="0.25">
      <c r="A333" s="253" t="s">
        <v>311</v>
      </c>
      <c r="B333" s="253"/>
      <c r="C333" s="253"/>
      <c r="D333" s="134" t="s">
        <v>686</v>
      </c>
      <c r="E333" s="134">
        <v>2</v>
      </c>
      <c r="F333" s="134">
        <v>96</v>
      </c>
      <c r="G333" s="134"/>
      <c r="H333" s="134"/>
      <c r="I333" s="134">
        <f>F333*E333</f>
        <v>192</v>
      </c>
    </row>
    <row r="334" spans="1:13" ht="15.75" x14ac:dyDescent="0.25">
      <c r="A334" s="256"/>
      <c r="B334" s="256"/>
      <c r="C334" s="256"/>
      <c r="D334" s="149"/>
      <c r="E334" s="149"/>
      <c r="F334" s="145"/>
      <c r="G334" s="146"/>
      <c r="H334" s="147"/>
      <c r="I334" s="130">
        <f>SUM(I333:I333)</f>
        <v>192</v>
      </c>
    </row>
    <row r="335" spans="1:13" x14ac:dyDescent="0.25">
      <c r="A335" s="135"/>
      <c r="B335" s="136"/>
      <c r="C335" s="137"/>
      <c r="D335" s="135"/>
      <c r="E335" s="135"/>
      <c r="F335" s="138"/>
      <c r="G335" s="138"/>
      <c r="H335" s="138"/>
      <c r="I335" s="138"/>
    </row>
    <row r="336" spans="1:13" ht="75" x14ac:dyDescent="0.25">
      <c r="A336" s="126" t="s">
        <v>786</v>
      </c>
      <c r="B336" s="126">
        <v>100742</v>
      </c>
      <c r="C336" s="127" t="s">
        <v>250</v>
      </c>
      <c r="D336" s="126" t="s">
        <v>7</v>
      </c>
      <c r="E336" s="126" t="s">
        <v>686</v>
      </c>
      <c r="F336" s="162">
        <f>I339</f>
        <v>50</v>
      </c>
      <c r="G336" s="128">
        <f>IFERROR(VLOOKUP(B336,CPU!$B:$I,8,FALSE),"NÃO TEM")</f>
        <v>22.189999999999998</v>
      </c>
      <c r="H336" s="128">
        <f>ROUND(G336*1.273,2)</f>
        <v>28.25</v>
      </c>
      <c r="I336" s="128">
        <f>ROUND(H336*F336,2)</f>
        <v>1412.5</v>
      </c>
      <c r="K336" s="48">
        <f>IFERROR(VLOOKUP(A336,ORÇAMENTO!$A:$I,9,FALSE),"NÃO TEM")</f>
        <v>1412.5</v>
      </c>
      <c r="M336" s="46" t="b">
        <f>K336=I336</f>
        <v>1</v>
      </c>
    </row>
    <row r="337" spans="1:13" ht="31.5" x14ac:dyDescent="0.25">
      <c r="A337" s="255" t="s">
        <v>282</v>
      </c>
      <c r="B337" s="255"/>
      <c r="C337" s="255"/>
      <c r="D337" s="129" t="s">
        <v>98</v>
      </c>
      <c r="E337" s="129" t="s">
        <v>275</v>
      </c>
      <c r="F337" s="130" t="s">
        <v>276</v>
      </c>
      <c r="G337" s="130" t="s">
        <v>277</v>
      </c>
      <c r="H337" s="130" t="s">
        <v>278</v>
      </c>
      <c r="I337" s="130" t="s">
        <v>58</v>
      </c>
    </row>
    <row r="338" spans="1:13" x14ac:dyDescent="0.25">
      <c r="A338" s="253" t="s">
        <v>311</v>
      </c>
      <c r="B338" s="253"/>
      <c r="C338" s="253"/>
      <c r="D338" s="134" t="s">
        <v>686</v>
      </c>
      <c r="E338" s="134">
        <v>2</v>
      </c>
      <c r="F338" s="134">
        <v>25</v>
      </c>
      <c r="G338" s="134"/>
      <c r="H338" s="134"/>
      <c r="I338" s="134">
        <f>F338*E338</f>
        <v>50</v>
      </c>
    </row>
    <row r="339" spans="1:13" ht="15.75" x14ac:dyDescent="0.25">
      <c r="A339" s="256"/>
      <c r="B339" s="256"/>
      <c r="C339" s="256"/>
      <c r="D339" s="149"/>
      <c r="E339" s="149"/>
      <c r="F339" s="145"/>
      <c r="G339" s="146"/>
      <c r="H339" s="147"/>
      <c r="I339" s="130">
        <f>SUM(I338:I338)</f>
        <v>50</v>
      </c>
    </row>
    <row r="340" spans="1:13" x14ac:dyDescent="0.25">
      <c r="A340" s="135"/>
      <c r="B340" s="136"/>
      <c r="C340" s="137"/>
      <c r="D340" s="135"/>
      <c r="E340" s="135"/>
      <c r="F340" s="138"/>
      <c r="G340" s="138"/>
      <c r="H340" s="138"/>
      <c r="I340" s="138"/>
    </row>
    <row r="341" spans="1:13" ht="15.75" x14ac:dyDescent="0.25">
      <c r="A341" s="124" t="s">
        <v>354</v>
      </c>
      <c r="B341" s="258" t="s">
        <v>111</v>
      </c>
      <c r="C341" s="258"/>
      <c r="D341" s="258"/>
      <c r="E341" s="258"/>
      <c r="F341" s="258"/>
      <c r="G341" s="258"/>
      <c r="H341" s="258"/>
      <c r="I341" s="125">
        <f>I342+I361+I367+I372+I377</f>
        <v>102983.65000000001</v>
      </c>
      <c r="K341" s="48">
        <f>IFERROR(VLOOKUP(A341,ORÇAMENTO!$A:$I,9,FALSE),"NÃO TEM")</f>
        <v>102983.65000000001</v>
      </c>
      <c r="M341" s="46" t="b">
        <f>K341=I341</f>
        <v>1</v>
      </c>
    </row>
    <row r="342" spans="1:13" ht="43.5" customHeight="1" x14ac:dyDescent="0.25">
      <c r="A342" s="126" t="s">
        <v>356</v>
      </c>
      <c r="B342" s="126">
        <v>102184</v>
      </c>
      <c r="C342" s="127" t="s">
        <v>344</v>
      </c>
      <c r="D342" s="126" t="s">
        <v>7</v>
      </c>
      <c r="E342" s="126" t="s">
        <v>33</v>
      </c>
      <c r="F342" s="128">
        <f>I359</f>
        <v>15</v>
      </c>
      <c r="G342" s="128">
        <f>IFERROR(VLOOKUP(B342,CPU!$B:$I,8,FALSE),"NÃO TEM")</f>
        <v>1961.63</v>
      </c>
      <c r="H342" s="128">
        <f>ROUND(G342*1.273,2)</f>
        <v>2497.15</v>
      </c>
      <c r="I342" s="128">
        <f>ROUND(H342*F342,2)</f>
        <v>37457.25</v>
      </c>
      <c r="K342" s="48">
        <f>IFERROR(VLOOKUP(A342,ORÇAMENTO!$A:$I,9,FALSE),"NÃO TEM")</f>
        <v>37457.25</v>
      </c>
      <c r="M342" s="46" t="b">
        <f>K342=I342</f>
        <v>1</v>
      </c>
    </row>
    <row r="343" spans="1:13" ht="15" customHeight="1" x14ac:dyDescent="0.25">
      <c r="A343" s="255" t="s">
        <v>282</v>
      </c>
      <c r="B343" s="255"/>
      <c r="C343" s="255"/>
      <c r="D343" s="129" t="s">
        <v>98</v>
      </c>
      <c r="E343" s="129" t="s">
        <v>275</v>
      </c>
      <c r="F343" s="130" t="s">
        <v>276</v>
      </c>
      <c r="G343" s="130" t="s">
        <v>277</v>
      </c>
      <c r="H343" s="130" t="s">
        <v>278</v>
      </c>
      <c r="I343" s="130" t="s">
        <v>58</v>
      </c>
    </row>
    <row r="344" spans="1:13" ht="15" customHeight="1" x14ac:dyDescent="0.25">
      <c r="A344" s="253" t="s">
        <v>312</v>
      </c>
      <c r="B344" s="253"/>
      <c r="C344" s="253"/>
      <c r="D344" s="131"/>
      <c r="E344" s="150">
        <v>2</v>
      </c>
      <c r="F344" s="133"/>
      <c r="G344" s="133"/>
      <c r="H344" s="133"/>
      <c r="I344" s="134">
        <v>1</v>
      </c>
    </row>
    <row r="345" spans="1:13" ht="15" customHeight="1" x14ac:dyDescent="0.25">
      <c r="A345" s="253" t="s">
        <v>313</v>
      </c>
      <c r="B345" s="253"/>
      <c r="C345" s="253"/>
      <c r="D345" s="131"/>
      <c r="E345" s="150">
        <v>1</v>
      </c>
      <c r="F345" s="133"/>
      <c r="G345" s="133"/>
      <c r="H345" s="133"/>
      <c r="I345" s="134">
        <v>1</v>
      </c>
    </row>
    <row r="346" spans="1:13" ht="15" customHeight="1" x14ac:dyDescent="0.25">
      <c r="A346" s="253" t="s">
        <v>315</v>
      </c>
      <c r="B346" s="253"/>
      <c r="C346" s="253"/>
      <c r="D346" s="131"/>
      <c r="E346" s="150">
        <v>1</v>
      </c>
      <c r="F346" s="133"/>
      <c r="G346" s="133"/>
      <c r="H346" s="133"/>
      <c r="I346" s="134">
        <v>1</v>
      </c>
    </row>
    <row r="347" spans="1:13" x14ac:dyDescent="0.25">
      <c r="A347" s="253" t="s">
        <v>317</v>
      </c>
      <c r="B347" s="253"/>
      <c r="C347" s="253"/>
      <c r="D347" s="131"/>
      <c r="E347" s="150">
        <v>1</v>
      </c>
      <c r="F347" s="133"/>
      <c r="G347" s="133"/>
      <c r="H347" s="133"/>
      <c r="I347" s="134">
        <v>1</v>
      </c>
    </row>
    <row r="348" spans="1:13" ht="15" customHeight="1" x14ac:dyDescent="0.25">
      <c r="A348" s="253" t="s">
        <v>318</v>
      </c>
      <c r="B348" s="253"/>
      <c r="C348" s="253"/>
      <c r="D348" s="131"/>
      <c r="E348" s="150">
        <v>1</v>
      </c>
      <c r="F348" s="133"/>
      <c r="G348" s="133"/>
      <c r="H348" s="133"/>
      <c r="I348" s="134">
        <v>1</v>
      </c>
    </row>
    <row r="349" spans="1:13" ht="15" customHeight="1" x14ac:dyDescent="0.25">
      <c r="A349" s="257" t="s">
        <v>328</v>
      </c>
      <c r="B349" s="257"/>
      <c r="C349" s="257"/>
      <c r="D349" s="131"/>
      <c r="E349" s="150">
        <v>1</v>
      </c>
      <c r="F349" s="133"/>
      <c r="G349" s="133"/>
      <c r="H349" s="133"/>
      <c r="I349" s="134">
        <v>1</v>
      </c>
    </row>
    <row r="350" spans="1:13" ht="15" customHeight="1" x14ac:dyDescent="0.25">
      <c r="A350" s="253" t="s">
        <v>319</v>
      </c>
      <c r="B350" s="253"/>
      <c r="C350" s="253"/>
      <c r="D350" s="131"/>
      <c r="E350" s="150">
        <v>1</v>
      </c>
      <c r="F350" s="133"/>
      <c r="G350" s="133"/>
      <c r="H350" s="133"/>
      <c r="I350" s="150">
        <v>1</v>
      </c>
    </row>
    <row r="351" spans="1:13" ht="15" customHeight="1" x14ac:dyDescent="0.25">
      <c r="A351" s="253" t="s">
        <v>320</v>
      </c>
      <c r="B351" s="253"/>
      <c r="C351" s="253"/>
      <c r="D351" s="131"/>
      <c r="E351" s="150">
        <v>1</v>
      </c>
      <c r="F351" s="133"/>
      <c r="G351" s="133"/>
      <c r="H351" s="133"/>
      <c r="I351" s="150">
        <v>1</v>
      </c>
    </row>
    <row r="352" spans="1:13" ht="15" customHeight="1" x14ac:dyDescent="0.25">
      <c r="A352" s="253" t="s">
        <v>321</v>
      </c>
      <c r="B352" s="253"/>
      <c r="C352" s="253"/>
      <c r="D352" s="131"/>
      <c r="E352" s="150">
        <v>1</v>
      </c>
      <c r="F352" s="133"/>
      <c r="G352" s="133"/>
      <c r="H352" s="133"/>
      <c r="I352" s="150">
        <v>1</v>
      </c>
    </row>
    <row r="353" spans="1:13" ht="15" customHeight="1" x14ac:dyDescent="0.25">
      <c r="A353" s="253" t="s">
        <v>322</v>
      </c>
      <c r="B353" s="253"/>
      <c r="C353" s="253"/>
      <c r="D353" s="131"/>
      <c r="E353" s="150">
        <v>1</v>
      </c>
      <c r="F353" s="133"/>
      <c r="G353" s="133"/>
      <c r="H353" s="133"/>
      <c r="I353" s="150">
        <v>1</v>
      </c>
    </row>
    <row r="354" spans="1:13" ht="15" customHeight="1" x14ac:dyDescent="0.25">
      <c r="A354" s="253" t="s">
        <v>323</v>
      </c>
      <c r="B354" s="253"/>
      <c r="C354" s="253"/>
      <c r="D354" s="131"/>
      <c r="E354" s="150">
        <v>1</v>
      </c>
      <c r="F354" s="133"/>
      <c r="G354" s="133"/>
      <c r="H354" s="133"/>
      <c r="I354" s="150">
        <v>1</v>
      </c>
    </row>
    <row r="355" spans="1:13" ht="15" customHeight="1" x14ac:dyDescent="0.25">
      <c r="A355" s="253" t="s">
        <v>324</v>
      </c>
      <c r="B355" s="253"/>
      <c r="C355" s="253"/>
      <c r="D355" s="131"/>
      <c r="E355" s="150">
        <v>1</v>
      </c>
      <c r="F355" s="133"/>
      <c r="G355" s="133"/>
      <c r="H355" s="133"/>
      <c r="I355" s="150">
        <v>1</v>
      </c>
    </row>
    <row r="356" spans="1:13" ht="15" customHeight="1" x14ac:dyDescent="0.25">
      <c r="A356" s="253" t="s">
        <v>325</v>
      </c>
      <c r="B356" s="253"/>
      <c r="C356" s="253"/>
      <c r="D356" s="131"/>
      <c r="E356" s="150">
        <v>1</v>
      </c>
      <c r="F356" s="133"/>
      <c r="G356" s="133"/>
      <c r="H356" s="133"/>
      <c r="I356" s="150">
        <v>1</v>
      </c>
    </row>
    <row r="357" spans="1:13" x14ac:dyDescent="0.25">
      <c r="A357" s="253" t="s">
        <v>326</v>
      </c>
      <c r="B357" s="253"/>
      <c r="C357" s="253"/>
      <c r="D357" s="131"/>
      <c r="E357" s="150">
        <v>1</v>
      </c>
      <c r="F357" s="133"/>
      <c r="G357" s="133"/>
      <c r="H357" s="133"/>
      <c r="I357" s="150">
        <v>1</v>
      </c>
    </row>
    <row r="358" spans="1:13" x14ac:dyDescent="0.25">
      <c r="A358" s="253" t="s">
        <v>327</v>
      </c>
      <c r="B358" s="253"/>
      <c r="C358" s="253"/>
      <c r="D358" s="131"/>
      <c r="E358" s="150">
        <v>1</v>
      </c>
      <c r="F358" s="133"/>
      <c r="G358" s="133"/>
      <c r="H358" s="133"/>
      <c r="I358" s="150">
        <v>1</v>
      </c>
    </row>
    <row r="359" spans="1:13" ht="15.75" x14ac:dyDescent="0.25">
      <c r="A359" s="255"/>
      <c r="B359" s="255"/>
      <c r="C359" s="255"/>
      <c r="D359" s="131"/>
      <c r="E359" s="131"/>
      <c r="F359" s="133"/>
      <c r="G359" s="133"/>
      <c r="H359" s="133"/>
      <c r="I359" s="130">
        <f>SUM(I344:I358)</f>
        <v>15</v>
      </c>
    </row>
    <row r="360" spans="1:13" x14ac:dyDescent="0.25">
      <c r="A360" s="135"/>
      <c r="B360" s="136"/>
      <c r="C360" s="137"/>
      <c r="D360" s="135"/>
      <c r="E360" s="135"/>
      <c r="F360" s="138"/>
      <c r="G360" s="138"/>
      <c r="H360" s="138"/>
      <c r="I360" s="138"/>
    </row>
    <row r="361" spans="1:13" ht="45" x14ac:dyDescent="0.25">
      <c r="A361" s="126" t="s">
        <v>357</v>
      </c>
      <c r="B361" s="126">
        <v>102182</v>
      </c>
      <c r="C361" s="127" t="s">
        <v>345</v>
      </c>
      <c r="D361" s="126" t="s">
        <v>7</v>
      </c>
      <c r="E361" s="126" t="s">
        <v>33</v>
      </c>
      <c r="F361" s="128">
        <f>I365</f>
        <v>5</v>
      </c>
      <c r="G361" s="128">
        <f>IFERROR(VLOOKUP(B361,CPU!$B:$I,8,FALSE),"NÃO TEM")</f>
        <v>1137.46</v>
      </c>
      <c r="H361" s="128">
        <f>ROUND(G361*1.273,2)</f>
        <v>1447.99</v>
      </c>
      <c r="I361" s="128">
        <f>ROUND(H361*F361,2)</f>
        <v>7239.95</v>
      </c>
      <c r="K361" s="48">
        <f>IFERROR(VLOOKUP(A361,ORÇAMENTO!$A:$I,9,FALSE),"NÃO TEM")</f>
        <v>7239.95</v>
      </c>
      <c r="M361" s="46" t="b">
        <f>K361=I361</f>
        <v>1</v>
      </c>
    </row>
    <row r="362" spans="1:13" ht="31.5" x14ac:dyDescent="0.25">
      <c r="A362" s="255" t="s">
        <v>282</v>
      </c>
      <c r="B362" s="255"/>
      <c r="C362" s="255"/>
      <c r="D362" s="129" t="s">
        <v>98</v>
      </c>
      <c r="E362" s="129" t="s">
        <v>275</v>
      </c>
      <c r="F362" s="130" t="s">
        <v>276</v>
      </c>
      <c r="G362" s="130" t="s">
        <v>277</v>
      </c>
      <c r="H362" s="130" t="s">
        <v>278</v>
      </c>
      <c r="I362" s="130" t="s">
        <v>58</v>
      </c>
    </row>
    <row r="363" spans="1:13" x14ac:dyDescent="0.25">
      <c r="A363" s="256" t="s">
        <v>346</v>
      </c>
      <c r="B363" s="256"/>
      <c r="C363" s="256"/>
      <c r="D363" s="163"/>
      <c r="E363" s="150">
        <v>3</v>
      </c>
      <c r="F363" s="163"/>
      <c r="G363" s="163"/>
      <c r="H363" s="163"/>
      <c r="I363" s="134">
        <v>3</v>
      </c>
    </row>
    <row r="364" spans="1:13" x14ac:dyDescent="0.25">
      <c r="A364" s="256" t="s">
        <v>347</v>
      </c>
      <c r="B364" s="256"/>
      <c r="C364" s="256"/>
      <c r="D364" s="163"/>
      <c r="E364" s="150">
        <v>2</v>
      </c>
      <c r="F364" s="163"/>
      <c r="G364" s="163"/>
      <c r="H364" s="163"/>
      <c r="I364" s="134">
        <v>2</v>
      </c>
    </row>
    <row r="365" spans="1:13" ht="15.75" x14ac:dyDescent="0.25">
      <c r="A365" s="256"/>
      <c r="B365" s="256"/>
      <c r="C365" s="256"/>
      <c r="D365" s="163"/>
      <c r="E365" s="163"/>
      <c r="F365" s="163"/>
      <c r="G365" s="163"/>
      <c r="H365" s="163"/>
      <c r="I365" s="130">
        <f>SUM(I363:I364)</f>
        <v>5</v>
      </c>
    </row>
    <row r="366" spans="1:13" x14ac:dyDescent="0.25">
      <c r="A366" s="135"/>
      <c r="B366" s="136"/>
      <c r="C366" s="137"/>
      <c r="D366" s="135"/>
      <c r="E366" s="135"/>
      <c r="F366" s="138"/>
      <c r="G366" s="138"/>
      <c r="H366" s="138"/>
      <c r="I366" s="138"/>
    </row>
    <row r="367" spans="1:13" ht="32.25" customHeight="1" x14ac:dyDescent="0.25">
      <c r="A367" s="126" t="s">
        <v>358</v>
      </c>
      <c r="B367" s="126">
        <v>102183</v>
      </c>
      <c r="C367" s="164" t="s">
        <v>537</v>
      </c>
      <c r="D367" s="126" t="s">
        <v>7</v>
      </c>
      <c r="E367" s="126" t="s">
        <v>33</v>
      </c>
      <c r="F367" s="156">
        <f>I370</f>
        <v>1</v>
      </c>
      <c r="G367" s="128">
        <f>IFERROR(VLOOKUP(B367,CPU!$B:$I,8,FALSE),"NÃO TEM")</f>
        <v>2285.5</v>
      </c>
      <c r="H367" s="128">
        <f>ROUND(G367*1.273,2)</f>
        <v>2909.44</v>
      </c>
      <c r="I367" s="128">
        <f>ROUND(H367*F367,2)</f>
        <v>2909.44</v>
      </c>
      <c r="K367" s="48">
        <f>IFERROR(VLOOKUP(A367,ORÇAMENTO!$A:$I,9,FALSE),"NÃO TEM")</f>
        <v>2909.44</v>
      </c>
      <c r="M367" s="46" t="b">
        <f>K367=I367</f>
        <v>1</v>
      </c>
    </row>
    <row r="368" spans="1:13" ht="31.5" x14ac:dyDescent="0.25">
      <c r="A368" s="255" t="s">
        <v>282</v>
      </c>
      <c r="B368" s="255"/>
      <c r="C368" s="255"/>
      <c r="D368" s="129" t="s">
        <v>98</v>
      </c>
      <c r="E368" s="129" t="s">
        <v>275</v>
      </c>
      <c r="F368" s="130" t="s">
        <v>276</v>
      </c>
      <c r="G368" s="130" t="s">
        <v>277</v>
      </c>
      <c r="H368" s="130" t="s">
        <v>278</v>
      </c>
      <c r="I368" s="130" t="s">
        <v>58</v>
      </c>
    </row>
    <row r="369" spans="1:13" x14ac:dyDescent="0.25">
      <c r="A369" s="256" t="s">
        <v>348</v>
      </c>
      <c r="B369" s="256"/>
      <c r="C369" s="256"/>
      <c r="D369" s="163"/>
      <c r="E369" s="150">
        <v>1</v>
      </c>
      <c r="F369" s="163"/>
      <c r="G369" s="163"/>
      <c r="H369" s="163"/>
      <c r="I369" s="134">
        <v>1</v>
      </c>
    </row>
    <row r="370" spans="1:13" ht="15.75" x14ac:dyDescent="0.25">
      <c r="A370" s="260"/>
      <c r="B370" s="260"/>
      <c r="C370" s="260"/>
      <c r="D370" s="143"/>
      <c r="E370" s="143"/>
      <c r="F370" s="143"/>
      <c r="G370" s="143"/>
      <c r="H370" s="143"/>
      <c r="I370" s="165">
        <v>1</v>
      </c>
    </row>
    <row r="371" spans="1:13" x14ac:dyDescent="0.25">
      <c r="A371" s="135"/>
      <c r="B371" s="136"/>
      <c r="C371" s="137"/>
      <c r="D371" s="135"/>
      <c r="E371" s="135"/>
      <c r="F371" s="138"/>
      <c r="G371" s="138"/>
      <c r="H371" s="138"/>
      <c r="I371" s="138"/>
    </row>
    <row r="372" spans="1:13" ht="75" x14ac:dyDescent="0.25">
      <c r="A372" s="126" t="s">
        <v>359</v>
      </c>
      <c r="B372" s="126">
        <v>94569</v>
      </c>
      <c r="C372" s="164" t="s">
        <v>349</v>
      </c>
      <c r="D372" s="126" t="s">
        <v>7</v>
      </c>
      <c r="E372" s="126" t="s">
        <v>686</v>
      </c>
      <c r="F372" s="128">
        <f>I375</f>
        <v>42</v>
      </c>
      <c r="G372" s="128">
        <f>IFERROR(VLOOKUP(B372,CPU!$B:$I,8,FALSE),"NÃO TEM")</f>
        <v>682.08</v>
      </c>
      <c r="H372" s="128">
        <f>ROUND(G372*1.273,2)</f>
        <v>868.29</v>
      </c>
      <c r="I372" s="128">
        <f>ROUND(H372*F372,2)</f>
        <v>36468.18</v>
      </c>
      <c r="K372" s="48">
        <f>IFERROR(VLOOKUP(A372,ORÇAMENTO!$A:$I,9,FALSE),"NÃO TEM")</f>
        <v>36468.18</v>
      </c>
      <c r="M372" s="46" t="b">
        <f>K372=I372</f>
        <v>1</v>
      </c>
    </row>
    <row r="373" spans="1:13" ht="31.5" x14ac:dyDescent="0.25">
      <c r="A373" s="255" t="s">
        <v>282</v>
      </c>
      <c r="B373" s="255"/>
      <c r="C373" s="255"/>
      <c r="D373" s="129" t="s">
        <v>98</v>
      </c>
      <c r="E373" s="129" t="s">
        <v>275</v>
      </c>
      <c r="F373" s="130" t="s">
        <v>276</v>
      </c>
      <c r="G373" s="130" t="s">
        <v>277</v>
      </c>
      <c r="H373" s="130" t="s">
        <v>278</v>
      </c>
      <c r="I373" s="130" t="s">
        <v>58</v>
      </c>
    </row>
    <row r="374" spans="1:13" x14ac:dyDescent="0.25">
      <c r="A374" s="131"/>
      <c r="B374" s="166"/>
      <c r="C374" s="131" t="s">
        <v>350</v>
      </c>
      <c r="D374" s="163"/>
      <c r="E374" s="150">
        <v>2</v>
      </c>
      <c r="F374" s="150">
        <v>22</v>
      </c>
      <c r="G374" s="163"/>
      <c r="H374" s="150">
        <v>1</v>
      </c>
      <c r="I374" s="134">
        <v>42</v>
      </c>
    </row>
    <row r="375" spans="1:13" ht="15.75" x14ac:dyDescent="0.25">
      <c r="A375" s="131"/>
      <c r="B375" s="166"/>
      <c r="C375" s="166"/>
      <c r="D375" s="163"/>
      <c r="E375" s="163"/>
      <c r="F375" s="163"/>
      <c r="G375" s="163"/>
      <c r="H375" s="163"/>
      <c r="I375" s="130">
        <f>SUM(I374)</f>
        <v>42</v>
      </c>
    </row>
    <row r="376" spans="1:13" x14ac:dyDescent="0.25">
      <c r="A376" s="135"/>
      <c r="B376" s="136"/>
      <c r="C376" s="137"/>
      <c r="D376" s="135"/>
      <c r="E376" s="135"/>
      <c r="F376" s="138"/>
      <c r="G376" s="138"/>
      <c r="H376" s="138"/>
      <c r="I376" s="138"/>
    </row>
    <row r="377" spans="1:13" ht="45" x14ac:dyDescent="0.25">
      <c r="A377" s="126" t="s">
        <v>360</v>
      </c>
      <c r="B377" s="126">
        <v>91338</v>
      </c>
      <c r="C377" s="164" t="s">
        <v>351</v>
      </c>
      <c r="D377" s="126" t="s">
        <v>7</v>
      </c>
      <c r="E377" s="126" t="s">
        <v>686</v>
      </c>
      <c r="F377" s="128">
        <f>I381</f>
        <v>17.009999999999998</v>
      </c>
      <c r="G377" s="128">
        <f>IFERROR(VLOOKUP(B377,CPU!$B:$I,8,FALSE),"NÃO TEM")</f>
        <v>873.24</v>
      </c>
      <c r="H377" s="128">
        <f>ROUND(G377*1.273,2)</f>
        <v>1111.6300000000001</v>
      </c>
      <c r="I377" s="128">
        <f>ROUND(H377*F377,2)</f>
        <v>18908.830000000002</v>
      </c>
      <c r="K377" s="48">
        <f>IFERROR(VLOOKUP(A377,ORÇAMENTO!$A:$I,9,FALSE),"NÃO TEM")</f>
        <v>18908.830000000002</v>
      </c>
      <c r="M377" s="46" t="b">
        <f>K377=I377</f>
        <v>1</v>
      </c>
    </row>
    <row r="378" spans="1:13" ht="31.5" x14ac:dyDescent="0.25">
      <c r="A378" s="255" t="s">
        <v>282</v>
      </c>
      <c r="B378" s="255"/>
      <c r="C378" s="255"/>
      <c r="D378" s="129" t="s">
        <v>98</v>
      </c>
      <c r="E378" s="129" t="s">
        <v>275</v>
      </c>
      <c r="F378" s="130" t="s">
        <v>276</v>
      </c>
      <c r="G378" s="130" t="s">
        <v>277</v>
      </c>
      <c r="H378" s="130" t="s">
        <v>278</v>
      </c>
      <c r="I378" s="130" t="s">
        <v>58</v>
      </c>
    </row>
    <row r="379" spans="1:13" x14ac:dyDescent="0.25">
      <c r="A379" s="256" t="s">
        <v>284</v>
      </c>
      <c r="B379" s="256"/>
      <c r="C379" s="256"/>
      <c r="D379" s="163"/>
      <c r="E379" s="150">
        <v>6</v>
      </c>
      <c r="F379" s="150">
        <v>0.9</v>
      </c>
      <c r="G379" s="163"/>
      <c r="H379" s="150">
        <v>2.1</v>
      </c>
      <c r="I379" s="134">
        <f>H379*F379*E379</f>
        <v>11.34</v>
      </c>
    </row>
    <row r="380" spans="1:13" ht="15.75" x14ac:dyDescent="0.25">
      <c r="A380" s="256" t="s">
        <v>283</v>
      </c>
      <c r="B380" s="256"/>
      <c r="C380" s="256"/>
      <c r="D380" s="143"/>
      <c r="E380" s="150">
        <v>3</v>
      </c>
      <c r="F380" s="150">
        <v>0.9</v>
      </c>
      <c r="G380" s="163"/>
      <c r="H380" s="150">
        <v>2.1</v>
      </c>
      <c r="I380" s="134">
        <f>H380*F380*E380</f>
        <v>5.67</v>
      </c>
    </row>
    <row r="381" spans="1:13" ht="15.75" x14ac:dyDescent="0.25">
      <c r="A381" s="256"/>
      <c r="B381" s="256"/>
      <c r="C381" s="256"/>
      <c r="D381" s="143"/>
      <c r="E381" s="163"/>
      <c r="F381" s="163"/>
      <c r="G381" s="163"/>
      <c r="H381" s="163"/>
      <c r="I381" s="130">
        <f>SUM(I379:I380)</f>
        <v>17.009999999999998</v>
      </c>
    </row>
    <row r="382" spans="1:13" x14ac:dyDescent="0.25">
      <c r="A382" s="135"/>
      <c r="B382" s="136"/>
      <c r="C382" s="137"/>
      <c r="D382" s="135"/>
      <c r="E382" s="135"/>
      <c r="F382" s="138"/>
      <c r="G382" s="138"/>
      <c r="H382" s="138"/>
      <c r="I382" s="138"/>
    </row>
    <row r="383" spans="1:13" s="47" customFormat="1" ht="15.75" x14ac:dyDescent="0.25">
      <c r="A383" s="124" t="s">
        <v>355</v>
      </c>
      <c r="B383" s="258" t="s">
        <v>140</v>
      </c>
      <c r="C383" s="258"/>
      <c r="D383" s="258"/>
      <c r="E383" s="258"/>
      <c r="F383" s="258"/>
      <c r="G383" s="258" t="e">
        <v>#REF!</v>
      </c>
      <c r="H383" s="258"/>
      <c r="I383" s="125">
        <f>I384+I389+I425+I420</f>
        <v>160347.62</v>
      </c>
      <c r="K383" s="48">
        <f>IFERROR(VLOOKUP(A383,ORÇAMENTO!$A:$I,9,FALSE),"NÃO TEM")</f>
        <v>160347.62</v>
      </c>
      <c r="L383" s="46"/>
      <c r="M383" s="46" t="b">
        <f>K383=I383</f>
        <v>1</v>
      </c>
    </row>
    <row r="384" spans="1:13" s="50" customFormat="1" ht="45" customHeight="1" x14ac:dyDescent="0.25">
      <c r="A384" s="167" t="s">
        <v>361</v>
      </c>
      <c r="B384" s="126">
        <v>98546</v>
      </c>
      <c r="C384" s="168" t="s">
        <v>352</v>
      </c>
      <c r="D384" s="126" t="s">
        <v>7</v>
      </c>
      <c r="E384" s="126" t="s">
        <v>686</v>
      </c>
      <c r="F384" s="169">
        <f>I387</f>
        <v>281.60000000000002</v>
      </c>
      <c r="G384" s="128">
        <f>IFERROR(VLOOKUP(B384,CPU!$B:$I,8,FALSE),"NÃO TEM")</f>
        <v>132.59</v>
      </c>
      <c r="H384" s="128">
        <f>ROUND(G384*1.273,2)</f>
        <v>168.79</v>
      </c>
      <c r="I384" s="128">
        <f>ROUND(H384*F384,2)</f>
        <v>47531.26</v>
      </c>
      <c r="J384" s="46"/>
      <c r="K384" s="48">
        <f>IFERROR(VLOOKUP(A384,ORÇAMENTO!$A:$I,9,FALSE),"NÃO TEM")</f>
        <v>47531.26</v>
      </c>
      <c r="L384" s="46"/>
      <c r="M384" s="46" t="b">
        <f>K384=I384</f>
        <v>1</v>
      </c>
    </row>
    <row r="385" spans="1:13" s="50" customFormat="1" ht="31.5" x14ac:dyDescent="0.25">
      <c r="A385" s="255" t="s">
        <v>282</v>
      </c>
      <c r="B385" s="255"/>
      <c r="C385" s="255"/>
      <c r="D385" s="129" t="s">
        <v>98</v>
      </c>
      <c r="E385" s="129" t="s">
        <v>275</v>
      </c>
      <c r="F385" s="130" t="s">
        <v>276</v>
      </c>
      <c r="G385" s="130" t="s">
        <v>277</v>
      </c>
      <c r="H385" s="130" t="s">
        <v>278</v>
      </c>
      <c r="I385" s="130" t="s">
        <v>58</v>
      </c>
    </row>
    <row r="386" spans="1:13" s="50" customFormat="1" x14ac:dyDescent="0.25">
      <c r="A386" s="253" t="s">
        <v>311</v>
      </c>
      <c r="B386" s="253"/>
      <c r="C386" s="253"/>
      <c r="D386" s="134" t="s">
        <v>686</v>
      </c>
      <c r="E386" s="134">
        <v>1</v>
      </c>
      <c r="F386" s="134">
        <v>22</v>
      </c>
      <c r="G386" s="134">
        <v>12.8</v>
      </c>
      <c r="H386" s="134"/>
      <c r="I386" s="134">
        <f>F386*E386*G386</f>
        <v>281.60000000000002</v>
      </c>
    </row>
    <row r="387" spans="1:13" s="50" customFormat="1" ht="15.75" x14ac:dyDescent="0.25">
      <c r="A387" s="256"/>
      <c r="B387" s="256"/>
      <c r="C387" s="256"/>
      <c r="D387" s="149"/>
      <c r="E387" s="149"/>
      <c r="F387" s="145"/>
      <c r="G387" s="146"/>
      <c r="H387" s="147"/>
      <c r="I387" s="130">
        <f>SUM(I386:I386)</f>
        <v>281.60000000000002</v>
      </c>
    </row>
    <row r="388" spans="1:13" s="50" customFormat="1" x14ac:dyDescent="0.25">
      <c r="A388" s="135"/>
      <c r="B388" s="136"/>
      <c r="C388" s="137"/>
      <c r="D388" s="135"/>
      <c r="E388" s="135"/>
      <c r="F388" s="138"/>
      <c r="G388" s="138"/>
      <c r="H388" s="138"/>
      <c r="I388" s="138"/>
    </row>
    <row r="389" spans="1:13" s="50" customFormat="1" ht="33" customHeight="1" x14ac:dyDescent="0.25">
      <c r="A389" s="167" t="s">
        <v>380</v>
      </c>
      <c r="B389" s="126">
        <v>96110</v>
      </c>
      <c r="C389" s="168" t="s">
        <v>574</v>
      </c>
      <c r="D389" s="126" t="s">
        <v>7</v>
      </c>
      <c r="E389" s="126" t="s">
        <v>686</v>
      </c>
      <c r="F389" s="169">
        <f>I418</f>
        <v>404.05999999999995</v>
      </c>
      <c r="G389" s="128">
        <f>IFERROR(VLOOKUP(B389,CPU!$B:$I,8,FALSE),"NÃO TEM")</f>
        <v>65.42</v>
      </c>
      <c r="H389" s="128">
        <f>ROUND(G389*1.273,2)</f>
        <v>83.28</v>
      </c>
      <c r="I389" s="128">
        <f>ROUND(H389*F389,2)</f>
        <v>33650.120000000003</v>
      </c>
      <c r="J389" s="46"/>
      <c r="K389" s="48">
        <f>IFERROR(VLOOKUP(A389,ORÇAMENTO!$A:$I,9,FALSE),"NÃO TEM")</f>
        <v>33650.120000000003</v>
      </c>
      <c r="L389" s="46"/>
      <c r="M389" s="46" t="b">
        <f>K389=I389</f>
        <v>1</v>
      </c>
    </row>
    <row r="390" spans="1:13" s="50" customFormat="1" ht="15" customHeight="1" x14ac:dyDescent="0.25">
      <c r="A390" s="255" t="s">
        <v>282</v>
      </c>
      <c r="B390" s="255"/>
      <c r="C390" s="255"/>
      <c r="D390" s="129" t="s">
        <v>98</v>
      </c>
      <c r="E390" s="129" t="s">
        <v>275</v>
      </c>
      <c r="F390" s="130" t="s">
        <v>276</v>
      </c>
      <c r="G390" s="130" t="s">
        <v>277</v>
      </c>
      <c r="H390" s="130" t="s">
        <v>278</v>
      </c>
      <c r="I390" s="130" t="s">
        <v>58</v>
      </c>
    </row>
    <row r="391" spans="1:13" s="50" customFormat="1" ht="15" customHeight="1" x14ac:dyDescent="0.25">
      <c r="A391" s="256" t="s">
        <v>331</v>
      </c>
      <c r="B391" s="256"/>
      <c r="C391" s="256"/>
      <c r="D391" s="131"/>
      <c r="E391" s="131"/>
      <c r="F391" s="134"/>
      <c r="G391" s="134"/>
      <c r="H391" s="134"/>
      <c r="I391" s="134">
        <v>18</v>
      </c>
    </row>
    <row r="392" spans="1:13" s="50" customFormat="1" ht="15" customHeight="1" x14ac:dyDescent="0.25">
      <c r="A392" s="256" t="s">
        <v>332</v>
      </c>
      <c r="B392" s="256"/>
      <c r="C392" s="256"/>
      <c r="D392" s="131"/>
      <c r="E392" s="131"/>
      <c r="F392" s="134"/>
      <c r="G392" s="134"/>
      <c r="H392" s="134"/>
      <c r="I392" s="134">
        <v>20</v>
      </c>
    </row>
    <row r="393" spans="1:13" s="50" customFormat="1" ht="15" customHeight="1" x14ac:dyDescent="0.25">
      <c r="A393" s="256" t="s">
        <v>334</v>
      </c>
      <c r="B393" s="256"/>
      <c r="C393" s="256"/>
      <c r="D393" s="131"/>
      <c r="E393" s="131"/>
      <c r="F393" s="134"/>
      <c r="G393" s="134"/>
      <c r="H393" s="134"/>
      <c r="I393" s="134">
        <v>16</v>
      </c>
    </row>
    <row r="394" spans="1:13" s="50" customFormat="1" x14ac:dyDescent="0.25">
      <c r="A394" s="256" t="s">
        <v>333</v>
      </c>
      <c r="B394" s="256"/>
      <c r="C394" s="256"/>
      <c r="D394" s="131"/>
      <c r="E394" s="131"/>
      <c r="F394" s="134"/>
      <c r="G394" s="134"/>
      <c r="H394" s="134"/>
      <c r="I394" s="134">
        <v>7.2</v>
      </c>
    </row>
    <row r="395" spans="1:13" s="50" customFormat="1" x14ac:dyDescent="0.25">
      <c r="A395" s="257" t="s">
        <v>339</v>
      </c>
      <c r="B395" s="257"/>
      <c r="C395" s="257"/>
      <c r="D395" s="157"/>
      <c r="E395" s="157"/>
      <c r="F395" s="157"/>
      <c r="G395" s="157"/>
      <c r="H395" s="157"/>
      <c r="I395" s="154">
        <v>10</v>
      </c>
    </row>
    <row r="396" spans="1:13" s="50" customFormat="1" x14ac:dyDescent="0.25">
      <c r="A396" s="257" t="s">
        <v>378</v>
      </c>
      <c r="B396" s="257"/>
      <c r="C396" s="257"/>
      <c r="D396" s="157"/>
      <c r="E396" s="157"/>
      <c r="F396" s="157"/>
      <c r="G396" s="157"/>
      <c r="H396" s="157"/>
      <c r="I396" s="154">
        <v>19.309999999999999</v>
      </c>
    </row>
    <row r="397" spans="1:13" s="50" customFormat="1" x14ac:dyDescent="0.25">
      <c r="A397" s="257" t="s">
        <v>341</v>
      </c>
      <c r="B397" s="257"/>
      <c r="C397" s="257"/>
      <c r="D397" s="131"/>
      <c r="E397" s="131"/>
      <c r="F397" s="134"/>
      <c r="G397" s="134"/>
      <c r="H397" s="134"/>
      <c r="I397" s="134">
        <v>4.24</v>
      </c>
    </row>
    <row r="398" spans="1:13" s="50" customFormat="1" x14ac:dyDescent="0.25">
      <c r="A398" s="256" t="s">
        <v>335</v>
      </c>
      <c r="B398" s="256"/>
      <c r="C398" s="256"/>
      <c r="D398" s="131"/>
      <c r="E398" s="131"/>
      <c r="F398" s="134"/>
      <c r="G398" s="134"/>
      <c r="H398" s="134"/>
      <c r="I398" s="134">
        <v>25</v>
      </c>
    </row>
    <row r="399" spans="1:13" s="50" customFormat="1" ht="15" customHeight="1" x14ac:dyDescent="0.25">
      <c r="A399" s="256" t="s">
        <v>336</v>
      </c>
      <c r="B399" s="256"/>
      <c r="C399" s="256"/>
      <c r="D399" s="131"/>
      <c r="E399" s="131"/>
      <c r="F399" s="134"/>
      <c r="G399" s="134"/>
      <c r="H399" s="134"/>
      <c r="I399" s="134">
        <v>3</v>
      </c>
    </row>
    <row r="400" spans="1:13" s="50" customFormat="1" ht="15" customHeight="1" x14ac:dyDescent="0.25">
      <c r="A400" s="256" t="s">
        <v>337</v>
      </c>
      <c r="B400" s="256"/>
      <c r="C400" s="256"/>
      <c r="D400" s="131"/>
      <c r="E400" s="131"/>
      <c r="F400" s="134"/>
      <c r="G400" s="134"/>
      <c r="H400" s="134"/>
      <c r="I400" s="134">
        <v>3.7</v>
      </c>
    </row>
    <row r="401" spans="1:9" s="50" customFormat="1" ht="15" customHeight="1" x14ac:dyDescent="0.25">
      <c r="A401" s="253" t="s">
        <v>312</v>
      </c>
      <c r="B401" s="253"/>
      <c r="C401" s="253"/>
      <c r="D401" s="134"/>
      <c r="E401" s="134"/>
      <c r="F401" s="134"/>
      <c r="G401" s="134"/>
      <c r="H401" s="134"/>
      <c r="I401" s="134">
        <v>23.48</v>
      </c>
    </row>
    <row r="402" spans="1:9" s="50" customFormat="1" x14ac:dyDescent="0.25">
      <c r="A402" s="253" t="s">
        <v>313</v>
      </c>
      <c r="B402" s="253"/>
      <c r="C402" s="253"/>
      <c r="D402" s="134"/>
      <c r="E402" s="134"/>
      <c r="F402" s="134"/>
      <c r="G402" s="134"/>
      <c r="H402" s="134"/>
      <c r="I402" s="134">
        <v>15.54</v>
      </c>
    </row>
    <row r="403" spans="1:9" s="50" customFormat="1" x14ac:dyDescent="0.25">
      <c r="A403" s="253" t="s">
        <v>314</v>
      </c>
      <c r="B403" s="253"/>
      <c r="C403" s="253"/>
      <c r="D403" s="158"/>
      <c r="E403" s="158"/>
      <c r="F403" s="134"/>
      <c r="G403" s="134"/>
      <c r="H403" s="134"/>
      <c r="I403" s="134">
        <v>11.52</v>
      </c>
    </row>
    <row r="404" spans="1:9" s="50" customFormat="1" x14ac:dyDescent="0.25">
      <c r="A404" s="253" t="s">
        <v>316</v>
      </c>
      <c r="B404" s="253"/>
      <c r="C404" s="253"/>
      <c r="D404" s="158"/>
      <c r="E404" s="158"/>
      <c r="F404" s="134"/>
      <c r="G404" s="134"/>
      <c r="H404" s="134"/>
      <c r="I404" s="134">
        <v>7.64</v>
      </c>
    </row>
    <row r="405" spans="1:9" s="50" customFormat="1" x14ac:dyDescent="0.25">
      <c r="A405" s="253" t="s">
        <v>315</v>
      </c>
      <c r="B405" s="253"/>
      <c r="C405" s="253"/>
      <c r="D405" s="158"/>
      <c r="E405" s="158"/>
      <c r="F405" s="134"/>
      <c r="G405" s="134"/>
      <c r="H405" s="134"/>
      <c r="I405" s="134">
        <v>22.29</v>
      </c>
    </row>
    <row r="406" spans="1:9" s="50" customFormat="1" x14ac:dyDescent="0.25">
      <c r="A406" s="253" t="s">
        <v>317</v>
      </c>
      <c r="B406" s="253"/>
      <c r="C406" s="253"/>
      <c r="D406" s="158"/>
      <c r="E406" s="158"/>
      <c r="F406" s="134"/>
      <c r="G406" s="134"/>
      <c r="H406" s="134"/>
      <c r="I406" s="134">
        <v>20.03</v>
      </c>
    </row>
    <row r="407" spans="1:9" s="50" customFormat="1" x14ac:dyDescent="0.25">
      <c r="A407" s="253" t="s">
        <v>318</v>
      </c>
      <c r="B407" s="253"/>
      <c r="C407" s="253"/>
      <c r="D407" s="158"/>
      <c r="E407" s="158"/>
      <c r="F407" s="134"/>
      <c r="G407" s="134"/>
      <c r="H407" s="134"/>
      <c r="I407" s="134">
        <v>22.29</v>
      </c>
    </row>
    <row r="408" spans="1:9" s="50" customFormat="1" x14ac:dyDescent="0.25">
      <c r="A408" s="257" t="s">
        <v>328</v>
      </c>
      <c r="B408" s="257"/>
      <c r="C408" s="257"/>
      <c r="D408" s="158"/>
      <c r="E408" s="158"/>
      <c r="F408" s="134"/>
      <c r="G408" s="134"/>
      <c r="H408" s="134"/>
      <c r="I408" s="134">
        <v>43.8</v>
      </c>
    </row>
    <row r="409" spans="1:9" s="50" customFormat="1" x14ac:dyDescent="0.25">
      <c r="A409" s="253" t="s">
        <v>319</v>
      </c>
      <c r="B409" s="253"/>
      <c r="C409" s="253"/>
      <c r="D409" s="158"/>
      <c r="E409" s="158"/>
      <c r="F409" s="134"/>
      <c r="G409" s="134"/>
      <c r="H409" s="134"/>
      <c r="I409" s="134">
        <v>9.85</v>
      </c>
    </row>
    <row r="410" spans="1:9" s="50" customFormat="1" x14ac:dyDescent="0.25">
      <c r="A410" s="253" t="s">
        <v>320</v>
      </c>
      <c r="B410" s="253"/>
      <c r="C410" s="253"/>
      <c r="D410" s="158"/>
      <c r="E410" s="158"/>
      <c r="F410" s="134"/>
      <c r="G410" s="134"/>
      <c r="H410" s="134"/>
      <c r="I410" s="134">
        <v>7.53</v>
      </c>
    </row>
    <row r="411" spans="1:9" s="50" customFormat="1" x14ac:dyDescent="0.25">
      <c r="A411" s="253" t="s">
        <v>321</v>
      </c>
      <c r="B411" s="253"/>
      <c r="C411" s="253"/>
      <c r="D411" s="134"/>
      <c r="E411" s="134"/>
      <c r="F411" s="134"/>
      <c r="G411" s="134"/>
      <c r="H411" s="134"/>
      <c r="I411" s="134">
        <v>12.57</v>
      </c>
    </row>
    <row r="412" spans="1:9" s="50" customFormat="1" x14ac:dyDescent="0.25">
      <c r="A412" s="253" t="s">
        <v>322</v>
      </c>
      <c r="B412" s="253"/>
      <c r="C412" s="253"/>
      <c r="D412" s="134"/>
      <c r="E412" s="134"/>
      <c r="F412" s="134"/>
      <c r="G412" s="134"/>
      <c r="H412" s="134"/>
      <c r="I412" s="134">
        <v>9.86</v>
      </c>
    </row>
    <row r="413" spans="1:9" s="50" customFormat="1" x14ac:dyDescent="0.25">
      <c r="A413" s="253" t="s">
        <v>323</v>
      </c>
      <c r="B413" s="253"/>
      <c r="C413" s="253"/>
      <c r="D413" s="134"/>
      <c r="E413" s="134"/>
      <c r="F413" s="134"/>
      <c r="G413" s="134"/>
      <c r="H413" s="134"/>
      <c r="I413" s="134">
        <v>8</v>
      </c>
    </row>
    <row r="414" spans="1:9" s="50" customFormat="1" x14ac:dyDescent="0.25">
      <c r="A414" s="253" t="s">
        <v>324</v>
      </c>
      <c r="B414" s="253"/>
      <c r="C414" s="253"/>
      <c r="D414" s="134"/>
      <c r="E414" s="134"/>
      <c r="F414" s="134"/>
      <c r="G414" s="134"/>
      <c r="H414" s="134"/>
      <c r="I414" s="134">
        <v>22.33</v>
      </c>
    </row>
    <row r="415" spans="1:9" s="50" customFormat="1" x14ac:dyDescent="0.25">
      <c r="A415" s="253" t="s">
        <v>325</v>
      </c>
      <c r="B415" s="253"/>
      <c r="C415" s="253"/>
      <c r="D415" s="134"/>
      <c r="E415" s="134"/>
      <c r="F415" s="134"/>
      <c r="G415" s="134"/>
      <c r="H415" s="134"/>
      <c r="I415" s="134">
        <v>19.690000000000001</v>
      </c>
    </row>
    <row r="416" spans="1:9" s="50" customFormat="1" x14ac:dyDescent="0.25">
      <c r="A416" s="253" t="s">
        <v>326</v>
      </c>
      <c r="B416" s="253"/>
      <c r="C416" s="253"/>
      <c r="D416" s="134"/>
      <c r="E416" s="134"/>
      <c r="F416" s="134"/>
      <c r="G416" s="134"/>
      <c r="H416" s="134"/>
      <c r="I416" s="134">
        <v>9.9600000000000009</v>
      </c>
    </row>
    <row r="417" spans="1:13" s="50" customFormat="1" x14ac:dyDescent="0.25">
      <c r="A417" s="253" t="s">
        <v>327</v>
      </c>
      <c r="B417" s="253"/>
      <c r="C417" s="253"/>
      <c r="D417" s="134"/>
      <c r="E417" s="134"/>
      <c r="F417" s="134"/>
      <c r="G417" s="134"/>
      <c r="H417" s="134"/>
      <c r="I417" s="134">
        <v>11.23</v>
      </c>
    </row>
    <row r="418" spans="1:13" s="50" customFormat="1" ht="15.75" x14ac:dyDescent="0.25">
      <c r="A418" s="131"/>
      <c r="B418" s="131"/>
      <c r="C418" s="131"/>
      <c r="D418" s="131"/>
      <c r="E418" s="131"/>
      <c r="F418" s="134"/>
      <c r="G418" s="134"/>
      <c r="H418" s="134"/>
      <c r="I418" s="130">
        <f>SUM(I391:I417)</f>
        <v>404.05999999999995</v>
      </c>
    </row>
    <row r="419" spans="1:13" s="50" customFormat="1" x14ac:dyDescent="0.25">
      <c r="A419" s="135"/>
      <c r="B419" s="136"/>
      <c r="C419" s="137"/>
      <c r="D419" s="135"/>
      <c r="E419" s="135"/>
      <c r="F419" s="138"/>
      <c r="G419" s="138"/>
      <c r="H419" s="138"/>
      <c r="I419" s="138"/>
    </row>
    <row r="420" spans="1:13" s="50" customFormat="1" ht="41.25" customHeight="1" x14ac:dyDescent="0.25">
      <c r="A420" s="167" t="s">
        <v>381</v>
      </c>
      <c r="B420" s="126">
        <v>94447</v>
      </c>
      <c r="C420" s="168" t="s">
        <v>485</v>
      </c>
      <c r="D420" s="126" t="s">
        <v>7</v>
      </c>
      <c r="E420" s="126" t="s">
        <v>686</v>
      </c>
      <c r="F420" s="169">
        <f>I423</f>
        <v>96.310800000000015</v>
      </c>
      <c r="G420" s="128">
        <f>IFERROR(VLOOKUP(B420,CPU!$B:$I,8,FALSE),"NÃO TEM")</f>
        <v>39.56</v>
      </c>
      <c r="H420" s="128">
        <f>ROUND(G420*1.273,2)</f>
        <v>50.36</v>
      </c>
      <c r="I420" s="128">
        <f>ROUND(H420*F420,2)</f>
        <v>4850.21</v>
      </c>
      <c r="J420" s="46"/>
      <c r="K420" s="48">
        <f>IFERROR(VLOOKUP(A420,ORÇAMENTO!$A:$I,9,FALSE),"NÃO TEM")</f>
        <v>4850.21</v>
      </c>
      <c r="L420" s="46"/>
      <c r="M420" s="46" t="b">
        <f>K420=I420</f>
        <v>1</v>
      </c>
    </row>
    <row r="421" spans="1:13" s="50" customFormat="1" ht="31.5" x14ac:dyDescent="0.25">
      <c r="A421" s="255" t="s">
        <v>282</v>
      </c>
      <c r="B421" s="255"/>
      <c r="C421" s="255"/>
      <c r="D421" s="129" t="s">
        <v>98</v>
      </c>
      <c r="E421" s="129" t="s">
        <v>275</v>
      </c>
      <c r="F421" s="130" t="s">
        <v>276</v>
      </c>
      <c r="G421" s="130" t="s">
        <v>277</v>
      </c>
      <c r="H421" s="130" t="s">
        <v>278</v>
      </c>
      <c r="I421" s="130" t="s">
        <v>58</v>
      </c>
    </row>
    <row r="422" spans="1:13" s="50" customFormat="1" x14ac:dyDescent="0.25">
      <c r="A422" s="256" t="s">
        <v>294</v>
      </c>
      <c r="B422" s="256"/>
      <c r="C422" s="256"/>
      <c r="D422" s="131"/>
      <c r="E422" s="150">
        <v>2</v>
      </c>
      <c r="F422" s="149">
        <v>8.6300000000000008</v>
      </c>
      <c r="G422" s="146">
        <v>5.58</v>
      </c>
      <c r="H422" s="147"/>
      <c r="I422" s="134">
        <f>E422*F422*G422</f>
        <v>96.310800000000015</v>
      </c>
    </row>
    <row r="423" spans="1:13" s="50" customFormat="1" ht="15.75" x14ac:dyDescent="0.25">
      <c r="A423" s="256"/>
      <c r="B423" s="256"/>
      <c r="C423" s="256"/>
      <c r="D423" s="131"/>
      <c r="E423" s="150"/>
      <c r="F423" s="149"/>
      <c r="G423" s="146"/>
      <c r="H423" s="147"/>
      <c r="I423" s="130">
        <f>SUM(I422:I422)</f>
        <v>96.310800000000015</v>
      </c>
    </row>
    <row r="424" spans="1:13" s="50" customFormat="1" x14ac:dyDescent="0.25">
      <c r="A424" s="135"/>
      <c r="B424" s="136"/>
      <c r="C424" s="137"/>
      <c r="D424" s="135"/>
      <c r="E424" s="135"/>
      <c r="F424" s="138"/>
      <c r="G424" s="138"/>
      <c r="H424" s="138"/>
      <c r="I424" s="138"/>
    </row>
    <row r="425" spans="1:13" s="50" customFormat="1" ht="15.75" x14ac:dyDescent="0.25">
      <c r="A425" s="124" t="s">
        <v>489</v>
      </c>
      <c r="B425" s="258" t="s">
        <v>46</v>
      </c>
      <c r="C425" s="258"/>
      <c r="D425" s="258"/>
      <c r="E425" s="258"/>
      <c r="F425" s="258"/>
      <c r="G425" s="258">
        <v>0</v>
      </c>
      <c r="H425" s="258"/>
      <c r="I425" s="125">
        <f>ROUND(I431+I438+I442,2)</f>
        <v>74316.03</v>
      </c>
      <c r="K425" s="48">
        <f>IFERROR(VLOOKUP(A425,ORÇAMENTO!$A:$I,9,FALSE),"NÃO TEM")</f>
        <v>74316.03</v>
      </c>
      <c r="L425" s="46"/>
      <c r="M425" s="46" t="b">
        <f>K425=I425</f>
        <v>1</v>
      </c>
    </row>
    <row r="426" spans="1:13" s="50" customFormat="1" ht="31.5" x14ac:dyDescent="0.25">
      <c r="A426" s="255" t="s">
        <v>282</v>
      </c>
      <c r="B426" s="255"/>
      <c r="C426" s="255"/>
      <c r="D426" s="129" t="s">
        <v>98</v>
      </c>
      <c r="E426" s="129" t="s">
        <v>275</v>
      </c>
      <c r="F426" s="130" t="s">
        <v>276</v>
      </c>
      <c r="G426" s="130" t="s">
        <v>277</v>
      </c>
      <c r="H426" s="130" t="s">
        <v>278</v>
      </c>
      <c r="I426" s="130" t="s">
        <v>58</v>
      </c>
    </row>
    <row r="427" spans="1:13" s="50" customFormat="1" x14ac:dyDescent="0.25">
      <c r="A427" s="256" t="s">
        <v>331</v>
      </c>
      <c r="B427" s="256"/>
      <c r="C427" s="256"/>
      <c r="D427" s="131" t="s">
        <v>12</v>
      </c>
      <c r="E427" s="150">
        <v>1</v>
      </c>
      <c r="F427" s="134"/>
      <c r="G427" s="134"/>
      <c r="H427" s="134"/>
      <c r="I427" s="134">
        <v>12.5</v>
      </c>
    </row>
    <row r="428" spans="1:13" s="50" customFormat="1" x14ac:dyDescent="0.25">
      <c r="A428" s="256" t="s">
        <v>382</v>
      </c>
      <c r="B428" s="256"/>
      <c r="C428" s="256"/>
      <c r="D428" s="131"/>
      <c r="E428" s="150">
        <v>1</v>
      </c>
      <c r="F428" s="134"/>
      <c r="G428" s="134"/>
      <c r="H428" s="134"/>
      <c r="I428" s="134">
        <v>44.72</v>
      </c>
    </row>
    <row r="429" spans="1:13" s="50" customFormat="1" x14ac:dyDescent="0.25">
      <c r="A429" s="256" t="s">
        <v>383</v>
      </c>
      <c r="B429" s="256"/>
      <c r="C429" s="256"/>
      <c r="D429" s="131"/>
      <c r="E429" s="150">
        <v>1</v>
      </c>
      <c r="F429" s="134"/>
      <c r="G429" s="134"/>
      <c r="H429" s="134"/>
      <c r="I429" s="134">
        <v>50</v>
      </c>
    </row>
    <row r="430" spans="1:13" s="50" customFormat="1" ht="15.75" x14ac:dyDescent="0.25">
      <c r="A430" s="282"/>
      <c r="B430" s="282"/>
      <c r="C430" s="282"/>
      <c r="D430" s="170"/>
      <c r="E430" s="170"/>
      <c r="F430" s="170"/>
      <c r="G430" s="170"/>
      <c r="H430" s="170"/>
      <c r="I430" s="171">
        <f>SUM(I427:I429)</f>
        <v>107.22</v>
      </c>
    </row>
    <row r="431" spans="1:13" s="50" customFormat="1" ht="15.75" x14ac:dyDescent="0.25">
      <c r="A431" s="124" t="s">
        <v>490</v>
      </c>
      <c r="B431" s="258" t="s">
        <v>47</v>
      </c>
      <c r="C431" s="258"/>
      <c r="D431" s="258"/>
      <c r="E431" s="258"/>
      <c r="F431" s="258"/>
      <c r="G431" s="258">
        <v>3004.8500000000004</v>
      </c>
      <c r="H431" s="258"/>
      <c r="I431" s="125">
        <f>ROUND(SUM(I432:I437),2)</f>
        <v>3825.21</v>
      </c>
      <c r="K431" s="48">
        <f>IFERROR(VLOOKUP(A431,ORÇAMENTO!$A:$I,9,FALSE),"NÃO TEM")</f>
        <v>3825.21</v>
      </c>
      <c r="L431" s="46"/>
      <c r="M431" s="46" t="b">
        <f t="shared" ref="M431:M443" si="4">K431=I431</f>
        <v>1</v>
      </c>
    </row>
    <row r="432" spans="1:13" s="50" customFormat="1" ht="45" x14ac:dyDescent="0.25">
      <c r="A432" s="126" t="s">
        <v>491</v>
      </c>
      <c r="B432" s="126">
        <v>93358</v>
      </c>
      <c r="C432" s="127" t="s">
        <v>21</v>
      </c>
      <c r="D432" s="126" t="s">
        <v>7</v>
      </c>
      <c r="E432" s="126" t="s">
        <v>688</v>
      </c>
      <c r="F432" s="128">
        <v>1.73</v>
      </c>
      <c r="G432" s="128">
        <f>IFERROR(VLOOKUP(B432,CPU!$B:$I,8,FALSE),"NÃO TEM")</f>
        <v>79.78</v>
      </c>
      <c r="H432" s="128">
        <f t="shared" ref="H432:H437" si="5">ROUND(G432*1.273,2)</f>
        <v>101.56</v>
      </c>
      <c r="I432" s="128">
        <f t="shared" ref="I432:I437" si="6">ROUND(H432*F432,2)</f>
        <v>175.7</v>
      </c>
      <c r="J432" s="46"/>
      <c r="K432" s="48">
        <f>IFERROR(VLOOKUP(A432,ORÇAMENTO!$A:$I,9,FALSE),"NÃO TEM")</f>
        <v>175.7</v>
      </c>
      <c r="L432" s="46"/>
      <c r="M432" s="46" t="b">
        <f t="shared" si="4"/>
        <v>1</v>
      </c>
    </row>
    <row r="433" spans="1:13" s="50" customFormat="1" ht="45" x14ac:dyDescent="0.25">
      <c r="A433" s="126" t="s">
        <v>492</v>
      </c>
      <c r="B433" s="126">
        <v>96619</v>
      </c>
      <c r="C433" s="127" t="s">
        <v>23</v>
      </c>
      <c r="D433" s="126" t="s">
        <v>7</v>
      </c>
      <c r="E433" s="126" t="s">
        <v>686</v>
      </c>
      <c r="F433" s="128">
        <v>2.88</v>
      </c>
      <c r="G433" s="128">
        <f>IFERROR(VLOOKUP(B433,CPU!$B:$I,8,FALSE),"NÃO TEM")</f>
        <v>37.68</v>
      </c>
      <c r="H433" s="128">
        <f t="shared" si="5"/>
        <v>47.97</v>
      </c>
      <c r="I433" s="128">
        <f t="shared" si="6"/>
        <v>138.15</v>
      </c>
      <c r="J433" s="46"/>
      <c r="K433" s="48">
        <f>IFERROR(VLOOKUP(A433,ORÇAMENTO!$A:$I,9,FALSE),"NÃO TEM")</f>
        <v>138.15</v>
      </c>
      <c r="L433" s="46"/>
      <c r="M433" s="46" t="b">
        <f t="shared" si="4"/>
        <v>1</v>
      </c>
    </row>
    <row r="434" spans="1:13" s="50" customFormat="1" ht="60" x14ac:dyDescent="0.25">
      <c r="A434" s="126" t="s">
        <v>493</v>
      </c>
      <c r="B434" s="126">
        <v>94965</v>
      </c>
      <c r="C434" s="127" t="s">
        <v>25</v>
      </c>
      <c r="D434" s="126" t="s">
        <v>7</v>
      </c>
      <c r="E434" s="126" t="s">
        <v>688</v>
      </c>
      <c r="F434" s="128">
        <v>1.58</v>
      </c>
      <c r="G434" s="128">
        <f>IFERROR(VLOOKUP(B434,CPU!$B:$I,8,FALSE),"NÃO TEM")</f>
        <v>483.54</v>
      </c>
      <c r="H434" s="128">
        <f t="shared" si="5"/>
        <v>615.54999999999995</v>
      </c>
      <c r="I434" s="128">
        <f t="shared" si="6"/>
        <v>972.57</v>
      </c>
      <c r="J434" s="46"/>
      <c r="K434" s="48">
        <f>IFERROR(VLOOKUP(A434,ORÇAMENTO!$A:$I,9,FALSE),"NÃO TEM")</f>
        <v>972.57</v>
      </c>
      <c r="L434" s="46"/>
      <c r="M434" s="46" t="b">
        <f t="shared" si="4"/>
        <v>1</v>
      </c>
    </row>
    <row r="435" spans="1:13" s="50" customFormat="1" ht="45" x14ac:dyDescent="0.25">
      <c r="A435" s="126" t="s">
        <v>494</v>
      </c>
      <c r="B435" s="126">
        <v>103670</v>
      </c>
      <c r="C435" s="127" t="s">
        <v>26</v>
      </c>
      <c r="D435" s="126" t="s">
        <v>7</v>
      </c>
      <c r="E435" s="126" t="s">
        <v>688</v>
      </c>
      <c r="F435" s="128">
        <v>1.58</v>
      </c>
      <c r="G435" s="128">
        <f>IFERROR(VLOOKUP(B435,CPU!$B:$I,8,FALSE),"NÃO TEM")</f>
        <v>273.90000000000003</v>
      </c>
      <c r="H435" s="128">
        <f t="shared" si="5"/>
        <v>348.67</v>
      </c>
      <c r="I435" s="128">
        <f t="shared" si="6"/>
        <v>550.9</v>
      </c>
      <c r="J435" s="46"/>
      <c r="K435" s="48">
        <f>IFERROR(VLOOKUP(A435,ORÇAMENTO!$A:$I,9,FALSE),"NÃO TEM")</f>
        <v>550.9</v>
      </c>
      <c r="L435" s="46"/>
      <c r="M435" s="46" t="b">
        <f t="shared" si="4"/>
        <v>1</v>
      </c>
    </row>
    <row r="436" spans="1:13" s="50" customFormat="1" ht="45" x14ac:dyDescent="0.25">
      <c r="A436" s="126" t="s">
        <v>495</v>
      </c>
      <c r="B436" s="126">
        <v>39746</v>
      </c>
      <c r="C436" s="127" t="s">
        <v>48</v>
      </c>
      <c r="D436" s="126" t="s">
        <v>7</v>
      </c>
      <c r="E436" s="126" t="s">
        <v>33</v>
      </c>
      <c r="F436" s="128">
        <v>4</v>
      </c>
      <c r="G436" s="128">
        <f>IFERROR(VLOOKUP(B436,CPU!$B:$I,8,FALSE),"NÃO TEM")</f>
        <v>82.73</v>
      </c>
      <c r="H436" s="128">
        <f t="shared" si="5"/>
        <v>105.32</v>
      </c>
      <c r="I436" s="128">
        <f t="shared" si="6"/>
        <v>421.28</v>
      </c>
      <c r="J436" s="46"/>
      <c r="K436" s="48">
        <f>IFERROR(VLOOKUP(A436,ORÇAMENTO!$A:$I,9,FALSE),"NÃO TEM")</f>
        <v>421.28</v>
      </c>
      <c r="L436" s="46"/>
      <c r="M436" s="46" t="b">
        <f t="shared" si="4"/>
        <v>1</v>
      </c>
    </row>
    <row r="437" spans="1:13" s="50" customFormat="1" ht="30" x14ac:dyDescent="0.25">
      <c r="A437" s="126" t="s">
        <v>496</v>
      </c>
      <c r="B437" s="126">
        <v>10975</v>
      </c>
      <c r="C437" s="127" t="s">
        <v>49</v>
      </c>
      <c r="D437" s="126" t="s">
        <v>14</v>
      </c>
      <c r="E437" s="126" t="s">
        <v>686</v>
      </c>
      <c r="F437" s="128">
        <v>0.98</v>
      </c>
      <c r="G437" s="128">
        <f>IFERROR(VLOOKUP(B437,CPU!$B:$I,8,FALSE),"NÃO TEM")</f>
        <v>1255.76</v>
      </c>
      <c r="H437" s="128">
        <f t="shared" si="5"/>
        <v>1598.58</v>
      </c>
      <c r="I437" s="128">
        <f t="shared" si="6"/>
        <v>1566.61</v>
      </c>
      <c r="J437" s="46"/>
      <c r="K437" s="48">
        <f>IFERROR(VLOOKUP(A437,ORÇAMENTO!$A:$I,9,FALSE),"NÃO TEM")</f>
        <v>1566.61</v>
      </c>
      <c r="L437" s="46"/>
      <c r="M437" s="46" t="b">
        <f t="shared" si="4"/>
        <v>1</v>
      </c>
    </row>
    <row r="438" spans="1:13" s="50" customFormat="1" ht="15.75" x14ac:dyDescent="0.25">
      <c r="A438" s="124" t="s">
        <v>503</v>
      </c>
      <c r="B438" s="258" t="s">
        <v>50</v>
      </c>
      <c r="C438" s="258"/>
      <c r="D438" s="258"/>
      <c r="E438" s="258"/>
      <c r="F438" s="258"/>
      <c r="G438" s="258">
        <v>36637.730000000003</v>
      </c>
      <c r="H438" s="258"/>
      <c r="I438" s="125">
        <f>ROUND(SUM(I439:I441),2)</f>
        <v>67790.45</v>
      </c>
      <c r="K438" s="48">
        <f>IFERROR(VLOOKUP(A438,ORÇAMENTO!$A:$I,9,FALSE),"NÃO TEM")</f>
        <v>67790.45</v>
      </c>
      <c r="L438" s="46"/>
      <c r="M438" s="46" t="b">
        <f t="shared" si="4"/>
        <v>1</v>
      </c>
    </row>
    <row r="439" spans="1:13" s="50" customFormat="1" ht="75" x14ac:dyDescent="0.25">
      <c r="A439" s="126" t="s">
        <v>504</v>
      </c>
      <c r="B439" s="126">
        <v>100766</v>
      </c>
      <c r="C439" s="127" t="s">
        <v>51</v>
      </c>
      <c r="D439" s="126" t="s">
        <v>7</v>
      </c>
      <c r="E439" s="126" t="s">
        <v>24</v>
      </c>
      <c r="F439" s="128">
        <v>485</v>
      </c>
      <c r="G439" s="128">
        <f>IFERROR(VLOOKUP(B439,CPU!$B:$I,8,FALSE),"NÃO TEM")</f>
        <v>13.83</v>
      </c>
      <c r="H439" s="128">
        <f t="shared" ref="H439:H441" si="7">ROUND(G439*1.273,2)</f>
        <v>17.61</v>
      </c>
      <c r="I439" s="128">
        <f t="shared" ref="I439:I441" si="8">ROUND(H439*F439,2)</f>
        <v>8540.85</v>
      </c>
      <c r="J439" s="46"/>
      <c r="K439" s="48">
        <f>IFERROR(VLOOKUP(A439,ORÇAMENTO!$A:$I,9,FALSE),"NÃO TEM")</f>
        <v>8540.85</v>
      </c>
      <c r="L439" s="46"/>
      <c r="M439" s="46" t="b">
        <f t="shared" si="4"/>
        <v>1</v>
      </c>
    </row>
    <row r="440" spans="1:13" s="50" customFormat="1" ht="75" x14ac:dyDescent="0.25">
      <c r="A440" s="126" t="s">
        <v>505</v>
      </c>
      <c r="B440" s="126">
        <v>100764</v>
      </c>
      <c r="C440" s="127" t="s">
        <v>52</v>
      </c>
      <c r="D440" s="126" t="s">
        <v>7</v>
      </c>
      <c r="E440" s="126" t="s">
        <v>24</v>
      </c>
      <c r="F440" s="128">
        <v>1957.5</v>
      </c>
      <c r="G440" s="128">
        <f>IFERROR(VLOOKUP(B440,CPU!$B:$I,8,FALSE),"NÃO TEM")</f>
        <v>15.290000000000001</v>
      </c>
      <c r="H440" s="128">
        <f t="shared" si="7"/>
        <v>19.46</v>
      </c>
      <c r="I440" s="128">
        <f t="shared" si="8"/>
        <v>38092.949999999997</v>
      </c>
      <c r="J440" s="46"/>
      <c r="K440" s="48">
        <f>IFERROR(VLOOKUP(A440,ORÇAMENTO!$A:$I,9,FALSE),"NÃO TEM")</f>
        <v>38092.949999999997</v>
      </c>
      <c r="L440" s="46"/>
      <c r="M440" s="46" t="b">
        <f t="shared" si="4"/>
        <v>1</v>
      </c>
    </row>
    <row r="441" spans="1:13" s="50" customFormat="1" ht="41.25" customHeight="1" x14ac:dyDescent="0.25">
      <c r="A441" s="126" t="s">
        <v>506</v>
      </c>
      <c r="B441" s="126">
        <v>9215</v>
      </c>
      <c r="C441" s="127" t="s">
        <v>488</v>
      </c>
      <c r="D441" s="126" t="s">
        <v>14</v>
      </c>
      <c r="E441" s="126" t="s">
        <v>686</v>
      </c>
      <c r="F441" s="128">
        <v>107.22</v>
      </c>
      <c r="G441" s="128">
        <f>IFERROR(VLOOKUP(B441,CPU!$B:$I,8,FALSE),"NÃO TEM")</f>
        <v>155</v>
      </c>
      <c r="H441" s="128">
        <f t="shared" si="7"/>
        <v>197.32</v>
      </c>
      <c r="I441" s="128">
        <f t="shared" si="8"/>
        <v>21156.65</v>
      </c>
      <c r="J441" s="46"/>
      <c r="K441" s="48">
        <f>IFERROR(VLOOKUP(A441,ORÇAMENTO!$A:$I,9,FALSE),"NÃO TEM")</f>
        <v>21156.65</v>
      </c>
      <c r="L441" s="46"/>
      <c r="M441" s="46" t="b">
        <f t="shared" si="4"/>
        <v>1</v>
      </c>
    </row>
    <row r="442" spans="1:13" s="50" customFormat="1" ht="15.75" x14ac:dyDescent="0.25">
      <c r="A442" s="124" t="s">
        <v>507</v>
      </c>
      <c r="B442" s="258" t="s">
        <v>43</v>
      </c>
      <c r="C442" s="258"/>
      <c r="D442" s="258"/>
      <c r="E442" s="258"/>
      <c r="F442" s="258"/>
      <c r="G442" s="258">
        <v>2121.4899999999998</v>
      </c>
      <c r="H442" s="258"/>
      <c r="I442" s="125">
        <f>ROUND(SUM(I443:I443),2)</f>
        <v>2700.37</v>
      </c>
      <c r="K442" s="48">
        <f>IFERROR(VLOOKUP(A442,ORÇAMENTO!$A:$I,9,FALSE),"NÃO TEM")</f>
        <v>2700.37</v>
      </c>
      <c r="L442" s="46"/>
      <c r="M442" s="46" t="b">
        <f t="shared" si="4"/>
        <v>1</v>
      </c>
    </row>
    <row r="443" spans="1:13" s="50" customFormat="1" ht="60" x14ac:dyDescent="0.25">
      <c r="A443" s="126" t="s">
        <v>508</v>
      </c>
      <c r="B443" s="126">
        <v>100753</v>
      </c>
      <c r="C443" s="127" t="s">
        <v>30</v>
      </c>
      <c r="D443" s="126" t="s">
        <v>7</v>
      </c>
      <c r="E443" s="126" t="s">
        <v>686</v>
      </c>
      <c r="F443" s="128">
        <v>107.2</v>
      </c>
      <c r="G443" s="128">
        <f>IFERROR(VLOOKUP(B443,CPU!$B:$I,8,FALSE),"NÃO TEM")</f>
        <v>19.79</v>
      </c>
      <c r="H443" s="128">
        <f>ROUND(G443*1.273,2)</f>
        <v>25.19</v>
      </c>
      <c r="I443" s="128">
        <f>ROUND(H443*F443,2)</f>
        <v>2700.37</v>
      </c>
      <c r="J443" s="46"/>
      <c r="K443" s="48">
        <f>IFERROR(VLOOKUP(A443,ORÇAMENTO!$A:$I,9,FALSE),"NÃO TEM")</f>
        <v>2700.37</v>
      </c>
      <c r="L443" s="46"/>
      <c r="M443" s="46" t="b">
        <f t="shared" si="4"/>
        <v>1</v>
      </c>
    </row>
    <row r="444" spans="1:13" s="50" customFormat="1" x14ac:dyDescent="0.25">
      <c r="A444" s="135"/>
      <c r="B444" s="136"/>
      <c r="C444" s="137"/>
      <c r="D444" s="135"/>
      <c r="E444" s="135"/>
      <c r="F444" s="138"/>
      <c r="G444" s="138"/>
      <c r="H444" s="138"/>
      <c r="I444" s="138"/>
    </row>
    <row r="445" spans="1:13" ht="15.75" x14ac:dyDescent="0.25">
      <c r="A445" s="124" t="s">
        <v>362</v>
      </c>
      <c r="B445" s="258" t="s">
        <v>147</v>
      </c>
      <c r="C445" s="258"/>
      <c r="D445" s="258"/>
      <c r="E445" s="258"/>
      <c r="F445" s="258"/>
      <c r="G445" s="258" t="e">
        <v>#REF!</v>
      </c>
      <c r="H445" s="258"/>
      <c r="I445" s="125">
        <f>I446+I454+I463+I468+I473</f>
        <v>63706.45</v>
      </c>
      <c r="K445" s="48">
        <f>IFERROR(VLOOKUP(A445,ORÇAMENTO!$A:$I,9,FALSE),"NÃO TEM")</f>
        <v>63706.45</v>
      </c>
      <c r="M445" s="46" t="b">
        <f>K445=I445</f>
        <v>1</v>
      </c>
    </row>
    <row r="446" spans="1:13" ht="31.5" customHeight="1" x14ac:dyDescent="0.25">
      <c r="A446" s="172" t="s">
        <v>363</v>
      </c>
      <c r="B446" s="126">
        <v>92402</v>
      </c>
      <c r="C446" s="127" t="s">
        <v>145</v>
      </c>
      <c r="D446" s="126" t="s">
        <v>7</v>
      </c>
      <c r="E446" s="126" t="s">
        <v>686</v>
      </c>
      <c r="F446" s="156">
        <v>188.55280000000002</v>
      </c>
      <c r="G446" s="128">
        <f>IFERROR(VLOOKUP(B446,CPU!$B:$I,8,FALSE),"NÃO TEM")</f>
        <v>68.34</v>
      </c>
      <c r="H446" s="128">
        <f>ROUND(G446*1.273,2)</f>
        <v>87</v>
      </c>
      <c r="I446" s="128">
        <f>ROUND(H446*F446,2)</f>
        <v>16404.09</v>
      </c>
      <c r="K446" s="48">
        <f>IFERROR(VLOOKUP(A446,ORÇAMENTO!$A:$I,9,FALSE),"NÃO TEM")</f>
        <v>16404.09</v>
      </c>
      <c r="M446" s="46" t="b">
        <f>K446=I446</f>
        <v>1</v>
      </c>
    </row>
    <row r="447" spans="1:13" ht="31.5" x14ac:dyDescent="0.25">
      <c r="A447" s="255" t="s">
        <v>282</v>
      </c>
      <c r="B447" s="255"/>
      <c r="C447" s="255"/>
      <c r="D447" s="129" t="s">
        <v>98</v>
      </c>
      <c r="E447" s="129" t="s">
        <v>275</v>
      </c>
      <c r="F447" s="130" t="s">
        <v>276</v>
      </c>
      <c r="G447" s="130" t="s">
        <v>277</v>
      </c>
      <c r="H447" s="130" t="s">
        <v>278</v>
      </c>
      <c r="I447" s="130" t="s">
        <v>58</v>
      </c>
    </row>
    <row r="448" spans="1:13" x14ac:dyDescent="0.25">
      <c r="A448" s="253" t="s">
        <v>438</v>
      </c>
      <c r="B448" s="253"/>
      <c r="C448" s="253"/>
      <c r="D448" s="134" t="s">
        <v>686</v>
      </c>
      <c r="E448" s="134">
        <v>1</v>
      </c>
      <c r="F448" s="134">
        <v>15.75</v>
      </c>
      <c r="G448" s="134">
        <v>5.3</v>
      </c>
      <c r="H448" s="134"/>
      <c r="I448" s="134">
        <f>E448*F448*G448</f>
        <v>83.474999999999994</v>
      </c>
    </row>
    <row r="449" spans="1:13" x14ac:dyDescent="0.25">
      <c r="A449" s="134"/>
      <c r="B449" s="134"/>
      <c r="C449" s="134"/>
      <c r="D449" s="134"/>
      <c r="E449" s="134">
        <v>1</v>
      </c>
      <c r="F449" s="134">
        <v>5.68</v>
      </c>
      <c r="G449" s="134">
        <v>5.3</v>
      </c>
      <c r="H449" s="134"/>
      <c r="I449" s="134">
        <f>E449*F449*G449</f>
        <v>30.103999999999999</v>
      </c>
    </row>
    <row r="450" spans="1:13" x14ac:dyDescent="0.25">
      <c r="A450" s="134"/>
      <c r="B450" s="134"/>
      <c r="C450" s="134"/>
      <c r="D450" s="134"/>
      <c r="E450" s="134">
        <v>1</v>
      </c>
      <c r="F450" s="134">
        <v>18.59</v>
      </c>
      <c r="G450" s="134">
        <v>3.52</v>
      </c>
      <c r="H450" s="134"/>
      <c r="I450" s="134">
        <f>E450*F450*G450</f>
        <v>65.436800000000005</v>
      </c>
    </row>
    <row r="451" spans="1:13" x14ac:dyDescent="0.25">
      <c r="A451" s="134"/>
      <c r="B451" s="134"/>
      <c r="C451" s="134"/>
      <c r="D451" s="134"/>
      <c r="E451" s="134">
        <v>1</v>
      </c>
      <c r="F451" s="134">
        <v>5.61</v>
      </c>
      <c r="G451" s="134">
        <v>1.7</v>
      </c>
      <c r="H451" s="134"/>
      <c r="I451" s="134">
        <f>E451*F451*G451</f>
        <v>9.5370000000000008</v>
      </c>
    </row>
    <row r="452" spans="1:13" ht="15.75" x14ac:dyDescent="0.25">
      <c r="A452" s="256"/>
      <c r="B452" s="256"/>
      <c r="C452" s="256"/>
      <c r="D452" s="149"/>
      <c r="E452" s="149"/>
      <c r="F452" s="145"/>
      <c r="G452" s="146"/>
      <c r="H452" s="147"/>
      <c r="I452" s="130">
        <f>SUM(I448:I451)</f>
        <v>188.55280000000002</v>
      </c>
    </row>
    <row r="453" spans="1:13" x14ac:dyDescent="0.25">
      <c r="A453" s="135"/>
      <c r="B453" s="136"/>
      <c r="C453" s="137"/>
      <c r="D453" s="135"/>
      <c r="E453" s="135"/>
      <c r="F453" s="138"/>
      <c r="G453" s="138"/>
      <c r="H453" s="138"/>
      <c r="I453" s="138"/>
    </row>
    <row r="454" spans="1:13" ht="57" customHeight="1" x14ac:dyDescent="0.25">
      <c r="A454" s="126" t="s">
        <v>364</v>
      </c>
      <c r="B454" s="126">
        <v>94995</v>
      </c>
      <c r="C454" s="127" t="s">
        <v>265</v>
      </c>
      <c r="D454" s="126" t="s">
        <v>7</v>
      </c>
      <c r="E454" s="126" t="s">
        <v>686</v>
      </c>
      <c r="F454" s="156">
        <f>I461</f>
        <v>121.05240000000001</v>
      </c>
      <c r="G454" s="128">
        <f>IFERROR(VLOOKUP(B454,CPU!$B:$I,8,FALSE),"NÃO TEM")</f>
        <v>91.72</v>
      </c>
      <c r="H454" s="128">
        <f>ROUND(G454*1.273,2)</f>
        <v>116.76</v>
      </c>
      <c r="I454" s="128">
        <f>ROUND(H454*F454,2)</f>
        <v>14134.08</v>
      </c>
      <c r="K454" s="48">
        <f>IFERROR(VLOOKUP(A454,ORÇAMENTO!$A:$I,9,FALSE),"NÃO TEM")</f>
        <v>14134.08</v>
      </c>
      <c r="M454" s="46" t="b">
        <f>K454=I454</f>
        <v>1</v>
      </c>
    </row>
    <row r="455" spans="1:13" ht="31.5" x14ac:dyDescent="0.25">
      <c r="A455" s="255" t="s">
        <v>282</v>
      </c>
      <c r="B455" s="255"/>
      <c r="C455" s="255"/>
      <c r="D455" s="129" t="s">
        <v>98</v>
      </c>
      <c r="E455" s="129" t="s">
        <v>275</v>
      </c>
      <c r="F455" s="130" t="s">
        <v>276</v>
      </c>
      <c r="G455" s="130" t="s">
        <v>277</v>
      </c>
      <c r="H455" s="130" t="s">
        <v>278</v>
      </c>
      <c r="I455" s="130" t="s">
        <v>58</v>
      </c>
    </row>
    <row r="456" spans="1:13" x14ac:dyDescent="0.25">
      <c r="A456" s="253" t="s">
        <v>439</v>
      </c>
      <c r="B456" s="253"/>
      <c r="C456" s="253"/>
      <c r="D456" s="134" t="s">
        <v>686</v>
      </c>
      <c r="E456" s="134">
        <v>1</v>
      </c>
      <c r="F456" s="134">
        <v>6.1</v>
      </c>
      <c r="G456" s="134">
        <v>1.28</v>
      </c>
      <c r="H456" s="134"/>
      <c r="I456" s="134">
        <f>E456*F456*G456</f>
        <v>7.8079999999999998</v>
      </c>
    </row>
    <row r="457" spans="1:13" x14ac:dyDescent="0.25">
      <c r="A457" s="134"/>
      <c r="B457" s="134"/>
      <c r="C457" s="134"/>
      <c r="D457" s="134"/>
      <c r="E457" s="134">
        <v>1</v>
      </c>
      <c r="F457" s="134">
        <v>3.28</v>
      </c>
      <c r="G457" s="134">
        <v>2.4</v>
      </c>
      <c r="H457" s="134"/>
      <c r="I457" s="134">
        <f>E457*F457*G457</f>
        <v>7.871999999999999</v>
      </c>
    </row>
    <row r="458" spans="1:13" x14ac:dyDescent="0.25">
      <c r="A458" s="134"/>
      <c r="B458" s="134"/>
      <c r="C458" s="134"/>
      <c r="D458" s="134"/>
      <c r="E458" s="134">
        <v>1</v>
      </c>
      <c r="F458" s="134">
        <v>3.28</v>
      </c>
      <c r="G458" s="134">
        <v>1.28</v>
      </c>
      <c r="H458" s="134"/>
      <c r="I458" s="134">
        <f>E458*F458*G458</f>
        <v>4.1983999999999995</v>
      </c>
    </row>
    <row r="459" spans="1:13" x14ac:dyDescent="0.25">
      <c r="A459" s="134"/>
      <c r="B459" s="134"/>
      <c r="C459" s="134"/>
      <c r="D459" s="134"/>
      <c r="E459" s="134">
        <v>2</v>
      </c>
      <c r="F459" s="134">
        <v>11.99</v>
      </c>
      <c r="G459" s="134">
        <v>1.3</v>
      </c>
      <c r="H459" s="134"/>
      <c r="I459" s="134">
        <f>E459*F459*G459</f>
        <v>31.174000000000003</v>
      </c>
    </row>
    <row r="460" spans="1:13" x14ac:dyDescent="0.25">
      <c r="A460" s="253" t="s">
        <v>440</v>
      </c>
      <c r="B460" s="253"/>
      <c r="C460" s="253"/>
      <c r="D460" s="134"/>
      <c r="E460" s="134">
        <v>1</v>
      </c>
      <c r="F460" s="134">
        <v>2</v>
      </c>
      <c r="G460" s="134">
        <v>35</v>
      </c>
      <c r="H460" s="134"/>
      <c r="I460" s="134">
        <f>E460*F460*G460</f>
        <v>70</v>
      </c>
    </row>
    <row r="461" spans="1:13" ht="15.75" x14ac:dyDescent="0.25">
      <c r="A461" s="256"/>
      <c r="B461" s="256"/>
      <c r="C461" s="256"/>
      <c r="D461" s="149"/>
      <c r="E461" s="149"/>
      <c r="F461" s="145"/>
      <c r="G461" s="146"/>
      <c r="H461" s="147"/>
      <c r="I461" s="130">
        <f>SUM(I456:I460)</f>
        <v>121.05240000000001</v>
      </c>
    </row>
    <row r="462" spans="1:13" x14ac:dyDescent="0.25">
      <c r="A462" s="135"/>
      <c r="B462" s="136"/>
      <c r="C462" s="137"/>
      <c r="D462" s="135"/>
      <c r="E462" s="135"/>
      <c r="F462" s="138"/>
      <c r="G462" s="138"/>
      <c r="H462" s="138"/>
      <c r="I462" s="138"/>
    </row>
    <row r="463" spans="1:13" ht="25.5" customHeight="1" x14ac:dyDescent="0.25">
      <c r="A463" s="126" t="s">
        <v>365</v>
      </c>
      <c r="B463" s="126">
        <v>38181</v>
      </c>
      <c r="C463" s="127" t="s">
        <v>266</v>
      </c>
      <c r="D463" s="126" t="s">
        <v>7</v>
      </c>
      <c r="E463" s="126" t="s">
        <v>686</v>
      </c>
      <c r="F463" s="156">
        <f>I466</f>
        <v>3.5</v>
      </c>
      <c r="G463" s="128">
        <f>IFERROR(VLOOKUP(B463,CPU!$B:$I,8,FALSE),"NÃO TEM")</f>
        <v>270.7</v>
      </c>
      <c r="H463" s="128">
        <f>ROUND(G463*1.273,2)</f>
        <v>344.6</v>
      </c>
      <c r="I463" s="128">
        <f>ROUND(H463*F463,2)</f>
        <v>1206.0999999999999</v>
      </c>
      <c r="K463" s="48">
        <f>IFERROR(VLOOKUP(A463,ORÇAMENTO!$A:$I,9,FALSE),"NÃO TEM")</f>
        <v>1206.0999999999999</v>
      </c>
      <c r="M463" s="46" t="b">
        <f>K463=I463</f>
        <v>1</v>
      </c>
    </row>
    <row r="464" spans="1:13" ht="31.5" x14ac:dyDescent="0.25">
      <c r="A464" s="255" t="s">
        <v>282</v>
      </c>
      <c r="B464" s="255"/>
      <c r="C464" s="255"/>
      <c r="D464" s="129" t="s">
        <v>98</v>
      </c>
      <c r="E464" s="129" t="s">
        <v>275</v>
      </c>
      <c r="F464" s="130" t="s">
        <v>276</v>
      </c>
      <c r="G464" s="130" t="s">
        <v>277</v>
      </c>
      <c r="H464" s="130" t="s">
        <v>278</v>
      </c>
      <c r="I464" s="130" t="s">
        <v>58</v>
      </c>
    </row>
    <row r="465" spans="1:13" x14ac:dyDescent="0.25">
      <c r="A465" s="253" t="s">
        <v>311</v>
      </c>
      <c r="B465" s="253"/>
      <c r="C465" s="253"/>
      <c r="D465" s="134" t="s">
        <v>686</v>
      </c>
      <c r="E465" s="134">
        <v>1</v>
      </c>
      <c r="F465" s="134">
        <v>14</v>
      </c>
      <c r="G465" s="134">
        <v>0.25</v>
      </c>
      <c r="H465" s="134"/>
      <c r="I465" s="134">
        <f>G465*F465</f>
        <v>3.5</v>
      </c>
    </row>
    <row r="466" spans="1:13" ht="15.75" x14ac:dyDescent="0.25">
      <c r="A466" s="256"/>
      <c r="B466" s="256"/>
      <c r="C466" s="256"/>
      <c r="D466" s="149"/>
      <c r="E466" s="149"/>
      <c r="F466" s="145"/>
      <c r="G466" s="146"/>
      <c r="H466" s="147"/>
      <c r="I466" s="130">
        <f>SUM(I465:I465)</f>
        <v>3.5</v>
      </c>
    </row>
    <row r="467" spans="1:13" x14ac:dyDescent="0.25">
      <c r="A467" s="135"/>
      <c r="B467" s="136"/>
      <c r="C467" s="137"/>
      <c r="D467" s="135"/>
      <c r="E467" s="135"/>
      <c r="F467" s="138"/>
      <c r="G467" s="138"/>
      <c r="H467" s="138"/>
      <c r="I467" s="138"/>
    </row>
    <row r="468" spans="1:13" ht="38.25" customHeight="1" x14ac:dyDescent="0.25">
      <c r="A468" s="126" t="s">
        <v>366</v>
      </c>
      <c r="B468" s="126">
        <v>88478</v>
      </c>
      <c r="C468" s="127" t="s">
        <v>267</v>
      </c>
      <c r="D468" s="126" t="s">
        <v>7</v>
      </c>
      <c r="E468" s="126" t="s">
        <v>686</v>
      </c>
      <c r="F468" s="156">
        <f>I471</f>
        <v>568</v>
      </c>
      <c r="G468" s="128">
        <f>IFERROR(VLOOKUP(B468,CPU!$B:$I,8,FALSE),"NÃO TEM")</f>
        <v>38.72</v>
      </c>
      <c r="H468" s="128">
        <f>ROUND(G468*1.273,2)</f>
        <v>49.29</v>
      </c>
      <c r="I468" s="128">
        <f>ROUND(H468*F468,2)</f>
        <v>27996.720000000001</v>
      </c>
      <c r="K468" s="48">
        <f>IFERROR(VLOOKUP(A468,ORÇAMENTO!$A:$I,9,FALSE),"NÃO TEM")</f>
        <v>27996.720000000001</v>
      </c>
      <c r="M468" s="46" t="b">
        <f>K468=I468</f>
        <v>1</v>
      </c>
    </row>
    <row r="469" spans="1:13" ht="31.5" x14ac:dyDescent="0.25">
      <c r="A469" s="255" t="s">
        <v>282</v>
      </c>
      <c r="B469" s="255"/>
      <c r="C469" s="255"/>
      <c r="D469" s="129" t="s">
        <v>98</v>
      </c>
      <c r="E469" s="129" t="s">
        <v>275</v>
      </c>
      <c r="F469" s="130" t="s">
        <v>276</v>
      </c>
      <c r="G469" s="130" t="s">
        <v>277</v>
      </c>
      <c r="H469" s="130" t="s">
        <v>278</v>
      </c>
      <c r="I469" s="130" t="s">
        <v>58</v>
      </c>
    </row>
    <row r="470" spans="1:13" x14ac:dyDescent="0.25">
      <c r="A470" s="253" t="s">
        <v>311</v>
      </c>
      <c r="B470" s="253"/>
      <c r="C470" s="253"/>
      <c r="D470" s="134" t="s">
        <v>686</v>
      </c>
      <c r="E470" s="134">
        <v>568</v>
      </c>
      <c r="F470" s="134"/>
      <c r="G470" s="134"/>
      <c r="H470" s="134"/>
      <c r="I470" s="134">
        <v>568</v>
      </c>
    </row>
    <row r="471" spans="1:13" ht="15.75" x14ac:dyDescent="0.25">
      <c r="A471" s="256"/>
      <c r="B471" s="256"/>
      <c r="C471" s="256"/>
      <c r="D471" s="149"/>
      <c r="E471" s="149"/>
      <c r="F471" s="145"/>
      <c r="G471" s="146"/>
      <c r="H471" s="147"/>
      <c r="I471" s="130">
        <f>SUM(I470:I470)</f>
        <v>568</v>
      </c>
    </row>
    <row r="472" spans="1:13" x14ac:dyDescent="0.25">
      <c r="A472" s="135"/>
      <c r="B472" s="136"/>
      <c r="C472" s="137"/>
      <c r="D472" s="135"/>
      <c r="E472" s="135"/>
      <c r="F472" s="138"/>
      <c r="G472" s="138"/>
      <c r="H472" s="138"/>
      <c r="I472" s="138"/>
    </row>
    <row r="473" spans="1:13" ht="51.75" customHeight="1" x14ac:dyDescent="0.25">
      <c r="A473" s="173" t="s">
        <v>367</v>
      </c>
      <c r="B473" s="126">
        <v>94273</v>
      </c>
      <c r="C473" s="127" t="s">
        <v>268</v>
      </c>
      <c r="D473" s="126" t="s">
        <v>7</v>
      </c>
      <c r="E473" s="126" t="s">
        <v>19</v>
      </c>
      <c r="F473" s="156">
        <f>I476</f>
        <v>86</v>
      </c>
      <c r="G473" s="128">
        <f>IFERROR(VLOOKUP(B473,CPU!$B:$I,8,FALSE),"NÃO TEM")</f>
        <v>36.22</v>
      </c>
      <c r="H473" s="128">
        <f>ROUND(G473*1.273,2)</f>
        <v>46.11</v>
      </c>
      <c r="I473" s="128">
        <f>ROUND(H473*F473,2)</f>
        <v>3965.46</v>
      </c>
      <c r="K473" s="48">
        <f>IFERROR(VLOOKUP(A473,ORÇAMENTO!$A:$I,9,FALSE),"NÃO TEM")</f>
        <v>3965.46</v>
      </c>
      <c r="M473" s="46" t="b">
        <f>K473=I473</f>
        <v>1</v>
      </c>
    </row>
    <row r="474" spans="1:13" ht="31.5" x14ac:dyDescent="0.25">
      <c r="A474" s="255" t="s">
        <v>282</v>
      </c>
      <c r="B474" s="255"/>
      <c r="C474" s="255"/>
      <c r="D474" s="129" t="s">
        <v>98</v>
      </c>
      <c r="E474" s="129" t="s">
        <v>275</v>
      </c>
      <c r="F474" s="130" t="s">
        <v>276</v>
      </c>
      <c r="G474" s="130" t="s">
        <v>277</v>
      </c>
      <c r="H474" s="130" t="s">
        <v>278</v>
      </c>
      <c r="I474" s="130" t="s">
        <v>58</v>
      </c>
    </row>
    <row r="475" spans="1:13" x14ac:dyDescent="0.25">
      <c r="A475" s="253" t="s">
        <v>311</v>
      </c>
      <c r="B475" s="253"/>
      <c r="C475" s="253"/>
      <c r="D475" s="134" t="s">
        <v>19</v>
      </c>
      <c r="E475" s="134">
        <v>86</v>
      </c>
      <c r="F475" s="134"/>
      <c r="G475" s="134"/>
      <c r="H475" s="134"/>
      <c r="I475" s="134">
        <v>86</v>
      </c>
    </row>
    <row r="476" spans="1:13" ht="15.75" x14ac:dyDescent="0.25">
      <c r="A476" s="256"/>
      <c r="B476" s="256"/>
      <c r="C476" s="256"/>
      <c r="D476" s="149"/>
      <c r="E476" s="149"/>
      <c r="F476" s="145"/>
      <c r="G476" s="146"/>
      <c r="H476" s="147"/>
      <c r="I476" s="130">
        <f>SUM(I475:I475)</f>
        <v>86</v>
      </c>
    </row>
    <row r="477" spans="1:13" x14ac:dyDescent="0.25">
      <c r="A477" s="135"/>
      <c r="B477" s="136"/>
      <c r="C477" s="137"/>
      <c r="D477" s="135"/>
      <c r="E477" s="135"/>
      <c r="F477" s="138"/>
      <c r="G477" s="138"/>
      <c r="H477" s="138"/>
      <c r="I477" s="138"/>
    </row>
    <row r="478" spans="1:13" ht="15.75" x14ac:dyDescent="0.25">
      <c r="A478" s="124" t="s">
        <v>368</v>
      </c>
      <c r="B478" s="258" t="s">
        <v>274</v>
      </c>
      <c r="C478" s="258"/>
      <c r="D478" s="258"/>
      <c r="E478" s="258"/>
      <c r="F478" s="258"/>
      <c r="G478" s="258" t="e">
        <v>#REF!</v>
      </c>
      <c r="H478" s="258"/>
      <c r="I478" s="125">
        <f>I479</f>
        <v>82745</v>
      </c>
      <c r="K478" s="48">
        <f>IFERROR(VLOOKUP(A478,ORÇAMENTO!$A:$I,9,FALSE),"NÃO TEM")</f>
        <v>82745</v>
      </c>
      <c r="M478" s="46" t="b">
        <f>K478=I478</f>
        <v>1</v>
      </c>
    </row>
    <row r="479" spans="1:13" ht="269.25" customHeight="1" x14ac:dyDescent="0.25">
      <c r="A479" s="173" t="s">
        <v>369</v>
      </c>
      <c r="B479" s="126" t="s">
        <v>755</v>
      </c>
      <c r="C479" s="127" t="s">
        <v>273</v>
      </c>
      <c r="D479" s="126" t="s">
        <v>681</v>
      </c>
      <c r="E479" s="126" t="s">
        <v>33</v>
      </c>
      <c r="F479" s="174">
        <v>1</v>
      </c>
      <c r="G479" s="128">
        <f>IFERROR(VLOOKUP(B479,CPU!$B:$I,8,FALSE),"NÃO TEM")</f>
        <v>65000</v>
      </c>
      <c r="H479" s="128">
        <f>ROUND(G479*1.273,2)</f>
        <v>82745</v>
      </c>
      <c r="I479" s="128">
        <f>ROUND(H479*F479,2)</f>
        <v>82745</v>
      </c>
      <c r="K479" s="48">
        <f>IFERROR(VLOOKUP(A479,ORÇAMENTO!$A:$I,9,FALSE),"NÃO TEM")</f>
        <v>82745</v>
      </c>
      <c r="M479" s="46" t="b">
        <f>K479=I479</f>
        <v>1</v>
      </c>
    </row>
    <row r="480" spans="1:13" ht="25.5" customHeight="1" x14ac:dyDescent="0.25">
      <c r="A480" s="255" t="s">
        <v>282</v>
      </c>
      <c r="B480" s="255"/>
      <c r="C480" s="255"/>
      <c r="D480" s="129" t="s">
        <v>98</v>
      </c>
      <c r="E480" s="129" t="s">
        <v>275</v>
      </c>
      <c r="F480" s="130" t="s">
        <v>276</v>
      </c>
      <c r="G480" s="130" t="s">
        <v>277</v>
      </c>
      <c r="H480" s="130" t="s">
        <v>278</v>
      </c>
      <c r="I480" s="130" t="s">
        <v>58</v>
      </c>
    </row>
    <row r="481" spans="1:13" x14ac:dyDescent="0.25">
      <c r="A481" s="253" t="s">
        <v>311</v>
      </c>
      <c r="B481" s="253"/>
      <c r="C481" s="253"/>
      <c r="D481" s="134" t="s">
        <v>33</v>
      </c>
      <c r="E481" s="134">
        <v>1</v>
      </c>
      <c r="F481" s="134"/>
      <c r="G481" s="134"/>
      <c r="H481" s="134"/>
      <c r="I481" s="134">
        <v>1</v>
      </c>
    </row>
    <row r="482" spans="1:13" ht="15.75" x14ac:dyDescent="0.25">
      <c r="A482" s="256"/>
      <c r="B482" s="256"/>
      <c r="C482" s="256"/>
      <c r="D482" s="149"/>
      <c r="E482" s="149"/>
      <c r="F482" s="145"/>
      <c r="G482" s="146"/>
      <c r="H482" s="147"/>
      <c r="I482" s="130">
        <f>SUM(I481:I481)</f>
        <v>1</v>
      </c>
    </row>
    <row r="483" spans="1:13" x14ac:dyDescent="0.25">
      <c r="A483" s="135"/>
      <c r="B483" s="136"/>
      <c r="C483" s="137"/>
      <c r="D483" s="135"/>
      <c r="E483" s="135"/>
      <c r="F483" s="138"/>
      <c r="G483" s="138"/>
      <c r="H483" s="138"/>
      <c r="I483" s="138"/>
    </row>
    <row r="484" spans="1:13" ht="15.75" x14ac:dyDescent="0.25">
      <c r="A484" s="124" t="s">
        <v>370</v>
      </c>
      <c r="B484" s="258" t="s">
        <v>112</v>
      </c>
      <c r="C484" s="258"/>
      <c r="D484" s="258"/>
      <c r="E484" s="258"/>
      <c r="F484" s="258"/>
      <c r="G484" s="258" t="e">
        <v>#REF!</v>
      </c>
      <c r="H484" s="258"/>
      <c r="I484" s="125">
        <f>I485+I490+I495+I500+I505</f>
        <v>3180.73</v>
      </c>
      <c r="K484" s="48">
        <f>IFERROR(VLOOKUP(A484,ORÇAMENTO!$A:$I,9,FALSE),"NÃO TEM")</f>
        <v>3180.73</v>
      </c>
      <c r="M484" s="46" t="b">
        <f>K484=I484</f>
        <v>1</v>
      </c>
    </row>
    <row r="485" spans="1:13" ht="60" x14ac:dyDescent="0.25">
      <c r="A485" s="126" t="s">
        <v>497</v>
      </c>
      <c r="B485" s="126">
        <v>89957</v>
      </c>
      <c r="C485" s="127" t="s">
        <v>459</v>
      </c>
      <c r="D485" s="126" t="s">
        <v>7</v>
      </c>
      <c r="E485" s="126" t="s">
        <v>33</v>
      </c>
      <c r="F485" s="156">
        <f>I488</f>
        <v>3</v>
      </c>
      <c r="G485" s="128">
        <f>IFERROR(VLOOKUP(B485,CPU!$B:$I,8,FALSE),"NÃO TEM")</f>
        <v>125.12</v>
      </c>
      <c r="H485" s="128">
        <f>ROUND(G485*1.273,2)</f>
        <v>159.28</v>
      </c>
      <c r="I485" s="128">
        <f>ROUND(H485*F485,2)</f>
        <v>477.84</v>
      </c>
      <c r="K485" s="48">
        <f>IFERROR(VLOOKUP(A485,ORÇAMENTO!$A:$I,9,FALSE),"NÃO TEM")</f>
        <v>477.84</v>
      </c>
      <c r="M485" s="46" t="b">
        <f>K485=I485</f>
        <v>1</v>
      </c>
    </row>
    <row r="486" spans="1:13" ht="31.5" x14ac:dyDescent="0.25">
      <c r="A486" s="255" t="s">
        <v>282</v>
      </c>
      <c r="B486" s="255"/>
      <c r="C486" s="255"/>
      <c r="D486" s="129" t="s">
        <v>98</v>
      </c>
      <c r="E486" s="129" t="s">
        <v>275</v>
      </c>
      <c r="F486" s="130" t="s">
        <v>276</v>
      </c>
      <c r="G486" s="130" t="s">
        <v>277</v>
      </c>
      <c r="H486" s="130" t="s">
        <v>278</v>
      </c>
      <c r="I486" s="130" t="s">
        <v>58</v>
      </c>
    </row>
    <row r="487" spans="1:13" x14ac:dyDescent="0.25">
      <c r="A487" s="253" t="s">
        <v>311</v>
      </c>
      <c r="B487" s="253"/>
      <c r="C487" s="253"/>
      <c r="D487" s="134" t="s">
        <v>33</v>
      </c>
      <c r="E487" s="134">
        <v>3</v>
      </c>
      <c r="F487" s="134"/>
      <c r="G487" s="134"/>
      <c r="H487" s="134"/>
      <c r="I487" s="134">
        <v>3</v>
      </c>
    </row>
    <row r="488" spans="1:13" ht="15.75" x14ac:dyDescent="0.25">
      <c r="A488" s="256"/>
      <c r="B488" s="256"/>
      <c r="C488" s="256"/>
      <c r="D488" s="149"/>
      <c r="E488" s="149"/>
      <c r="F488" s="145"/>
      <c r="G488" s="146"/>
      <c r="H488" s="147"/>
      <c r="I488" s="130">
        <v>3</v>
      </c>
    </row>
    <row r="489" spans="1:13" x14ac:dyDescent="0.25">
      <c r="A489" s="135"/>
      <c r="B489" s="136"/>
      <c r="C489" s="137"/>
      <c r="D489" s="135"/>
      <c r="E489" s="135"/>
      <c r="F489" s="138"/>
      <c r="G489" s="138"/>
      <c r="H489" s="138"/>
      <c r="I489" s="138"/>
    </row>
    <row r="490" spans="1:13" ht="45" x14ac:dyDescent="0.25">
      <c r="A490" s="126" t="s">
        <v>498</v>
      </c>
      <c r="B490" s="126">
        <v>89986</v>
      </c>
      <c r="C490" s="127" t="s">
        <v>460</v>
      </c>
      <c r="D490" s="126" t="s">
        <v>7</v>
      </c>
      <c r="E490" s="126" t="s">
        <v>33</v>
      </c>
      <c r="F490" s="156">
        <f>I493</f>
        <v>4</v>
      </c>
      <c r="G490" s="128">
        <f>IFERROR(VLOOKUP(B490,CPU!$B:$I,8,FALSE),"NÃO TEM")</f>
        <v>87.550000000000011</v>
      </c>
      <c r="H490" s="128">
        <f>ROUND(G490*1.273,2)</f>
        <v>111.45</v>
      </c>
      <c r="I490" s="128">
        <f>ROUND(H490*F490,2)</f>
        <v>445.8</v>
      </c>
      <c r="K490" s="48">
        <f>IFERROR(VLOOKUP(A490,ORÇAMENTO!$A:$I,9,FALSE),"NÃO TEM")</f>
        <v>445.8</v>
      </c>
      <c r="M490" s="46" t="b">
        <f>K490=I490</f>
        <v>1</v>
      </c>
    </row>
    <row r="491" spans="1:13" ht="31.5" x14ac:dyDescent="0.25">
      <c r="A491" s="255" t="s">
        <v>282</v>
      </c>
      <c r="B491" s="255"/>
      <c r="C491" s="255"/>
      <c r="D491" s="129" t="s">
        <v>98</v>
      </c>
      <c r="E491" s="129" t="s">
        <v>275</v>
      </c>
      <c r="F491" s="130" t="s">
        <v>276</v>
      </c>
      <c r="G491" s="130" t="s">
        <v>277</v>
      </c>
      <c r="H491" s="130" t="s">
        <v>278</v>
      </c>
      <c r="I491" s="130" t="s">
        <v>58</v>
      </c>
    </row>
    <row r="492" spans="1:13" x14ac:dyDescent="0.25">
      <c r="A492" s="253" t="s">
        <v>311</v>
      </c>
      <c r="B492" s="253"/>
      <c r="C492" s="253"/>
      <c r="D492" s="134" t="s">
        <v>33</v>
      </c>
      <c r="E492" s="134">
        <v>4</v>
      </c>
      <c r="F492" s="134"/>
      <c r="G492" s="134"/>
      <c r="H492" s="134"/>
      <c r="I492" s="134">
        <v>4</v>
      </c>
    </row>
    <row r="493" spans="1:13" ht="15.75" x14ac:dyDescent="0.25">
      <c r="A493" s="256"/>
      <c r="B493" s="256"/>
      <c r="C493" s="256"/>
      <c r="D493" s="149"/>
      <c r="E493" s="149"/>
      <c r="F493" s="145"/>
      <c r="G493" s="146"/>
      <c r="H493" s="147"/>
      <c r="I493" s="130">
        <v>4</v>
      </c>
    </row>
    <row r="494" spans="1:13" x14ac:dyDescent="0.25">
      <c r="A494" s="135"/>
      <c r="B494" s="136"/>
      <c r="C494" s="137"/>
      <c r="D494" s="135"/>
      <c r="E494" s="135"/>
      <c r="F494" s="138"/>
      <c r="G494" s="138"/>
      <c r="H494" s="138"/>
      <c r="I494" s="138"/>
    </row>
    <row r="495" spans="1:13" ht="45" x14ac:dyDescent="0.25">
      <c r="A495" s="126" t="s">
        <v>499</v>
      </c>
      <c r="B495" s="126">
        <v>100860</v>
      </c>
      <c r="C495" s="127" t="s">
        <v>462</v>
      </c>
      <c r="D495" s="126" t="s">
        <v>7</v>
      </c>
      <c r="E495" s="126" t="s">
        <v>33</v>
      </c>
      <c r="F495" s="156">
        <f>I498</f>
        <v>1</v>
      </c>
      <c r="G495" s="128">
        <f>IFERROR(VLOOKUP(B495,CPU!$B:$I,8,FALSE),"NÃO TEM")</f>
        <v>103.67</v>
      </c>
      <c r="H495" s="128">
        <f>ROUND(G495*1.273,2)</f>
        <v>131.97</v>
      </c>
      <c r="I495" s="128">
        <f>ROUND(H495*F495,2)</f>
        <v>131.97</v>
      </c>
      <c r="K495" s="48">
        <f>IFERROR(VLOOKUP(A495,ORÇAMENTO!$A:$I,9,FALSE),"NÃO TEM")</f>
        <v>131.97</v>
      </c>
      <c r="M495" s="46" t="b">
        <f>K495=I495</f>
        <v>1</v>
      </c>
    </row>
    <row r="496" spans="1:13" ht="31.5" x14ac:dyDescent="0.25">
      <c r="A496" s="255" t="s">
        <v>282</v>
      </c>
      <c r="B496" s="255"/>
      <c r="C496" s="255"/>
      <c r="D496" s="129" t="s">
        <v>98</v>
      </c>
      <c r="E496" s="129" t="s">
        <v>275</v>
      </c>
      <c r="F496" s="130" t="s">
        <v>276</v>
      </c>
      <c r="G496" s="130" t="s">
        <v>277</v>
      </c>
      <c r="H496" s="130" t="s">
        <v>278</v>
      </c>
      <c r="I496" s="130" t="s">
        <v>58</v>
      </c>
    </row>
    <row r="497" spans="1:13" x14ac:dyDescent="0.25">
      <c r="A497" s="253" t="s">
        <v>461</v>
      </c>
      <c r="B497" s="253"/>
      <c r="C497" s="253"/>
      <c r="D497" s="134" t="s">
        <v>33</v>
      </c>
      <c r="E497" s="134">
        <v>1</v>
      </c>
      <c r="F497" s="134"/>
      <c r="G497" s="134"/>
      <c r="H497" s="134"/>
      <c r="I497" s="134">
        <v>1</v>
      </c>
    </row>
    <row r="498" spans="1:13" ht="15.75" x14ac:dyDescent="0.25">
      <c r="A498" s="256"/>
      <c r="B498" s="256"/>
      <c r="C498" s="256"/>
      <c r="D498" s="149"/>
      <c r="E498" s="149"/>
      <c r="F498" s="145"/>
      <c r="G498" s="146"/>
      <c r="H498" s="147"/>
      <c r="I498" s="130">
        <v>1</v>
      </c>
    </row>
    <row r="499" spans="1:13" x14ac:dyDescent="0.25">
      <c r="A499" s="135"/>
      <c r="B499" s="136"/>
      <c r="C499" s="137"/>
      <c r="D499" s="135"/>
      <c r="E499" s="135"/>
      <c r="F499" s="138"/>
      <c r="G499" s="138"/>
      <c r="H499" s="138"/>
      <c r="I499" s="138"/>
    </row>
    <row r="500" spans="1:13" ht="60" x14ac:dyDescent="0.25">
      <c r="A500" s="126" t="s">
        <v>500</v>
      </c>
      <c r="B500" s="126">
        <v>104327</v>
      </c>
      <c r="C500" s="127" t="s">
        <v>463</v>
      </c>
      <c r="D500" s="126" t="s">
        <v>7</v>
      </c>
      <c r="E500" s="126" t="s">
        <v>33</v>
      </c>
      <c r="F500" s="156">
        <f>I503</f>
        <v>1</v>
      </c>
      <c r="G500" s="128">
        <f>IFERROR(VLOOKUP(B500,CPU!$B:$I,8,FALSE),"NÃO TEM")</f>
        <v>17.090000000000003</v>
      </c>
      <c r="H500" s="128">
        <f>ROUND(G500*1.273,2)</f>
        <v>21.76</v>
      </c>
      <c r="I500" s="128">
        <f>ROUND(H500*F500,2)</f>
        <v>21.76</v>
      </c>
      <c r="K500" s="48">
        <f>IFERROR(VLOOKUP(A500,ORÇAMENTO!$A:$I,9,FALSE),"NÃO TEM")</f>
        <v>21.76</v>
      </c>
      <c r="M500" s="46" t="b">
        <f>K500=I500</f>
        <v>1</v>
      </c>
    </row>
    <row r="501" spans="1:13" ht="31.5" x14ac:dyDescent="0.25">
      <c r="A501" s="255" t="s">
        <v>282</v>
      </c>
      <c r="B501" s="255"/>
      <c r="C501" s="255"/>
      <c r="D501" s="129" t="s">
        <v>98</v>
      </c>
      <c r="E501" s="129" t="s">
        <v>275</v>
      </c>
      <c r="F501" s="130" t="s">
        <v>276</v>
      </c>
      <c r="G501" s="130" t="s">
        <v>277</v>
      </c>
      <c r="H501" s="130" t="s">
        <v>278</v>
      </c>
      <c r="I501" s="130" t="s">
        <v>58</v>
      </c>
    </row>
    <row r="502" spans="1:13" x14ac:dyDescent="0.25">
      <c r="A502" s="253" t="s">
        <v>461</v>
      </c>
      <c r="B502" s="253"/>
      <c r="C502" s="253"/>
      <c r="D502" s="134" t="s">
        <v>33</v>
      </c>
      <c r="E502" s="134">
        <v>1</v>
      </c>
      <c r="F502" s="134"/>
      <c r="G502" s="134"/>
      <c r="H502" s="134"/>
      <c r="I502" s="134">
        <v>1</v>
      </c>
    </row>
    <row r="503" spans="1:13" ht="15.75" x14ac:dyDescent="0.25">
      <c r="A503" s="256"/>
      <c r="B503" s="256"/>
      <c r="C503" s="256"/>
      <c r="D503" s="149"/>
      <c r="E503" s="149"/>
      <c r="F503" s="145"/>
      <c r="G503" s="146"/>
      <c r="H503" s="147"/>
      <c r="I503" s="130">
        <v>1</v>
      </c>
    </row>
    <row r="504" spans="1:13" x14ac:dyDescent="0.25">
      <c r="A504" s="135"/>
      <c r="B504" s="136"/>
      <c r="C504" s="137"/>
      <c r="D504" s="135"/>
      <c r="E504" s="135"/>
      <c r="F504" s="138"/>
      <c r="G504" s="138"/>
      <c r="H504" s="138"/>
      <c r="I504" s="138"/>
    </row>
    <row r="505" spans="1:13" ht="45" x14ac:dyDescent="0.25">
      <c r="A505" s="126" t="s">
        <v>501</v>
      </c>
      <c r="B505" s="126">
        <v>102623</v>
      </c>
      <c r="C505" s="127" t="s">
        <v>502</v>
      </c>
      <c r="D505" s="126" t="s">
        <v>7</v>
      </c>
      <c r="E505" s="126" t="s">
        <v>33</v>
      </c>
      <c r="F505" s="156">
        <f>I508</f>
        <v>2</v>
      </c>
      <c r="G505" s="128">
        <f>IFERROR(VLOOKUP(B505,CPU!$B:$I,8,FALSE),"NÃO TEM")</f>
        <v>826.13999999999987</v>
      </c>
      <c r="H505" s="128">
        <f>ROUND(G505*1.273,2)</f>
        <v>1051.68</v>
      </c>
      <c r="I505" s="128">
        <f>ROUND(H505*F505,2)</f>
        <v>2103.36</v>
      </c>
      <c r="K505" s="48">
        <f>IFERROR(VLOOKUP(A505,ORÇAMENTO!$A:$I,9,FALSE),"NÃO TEM")</f>
        <v>2103.36</v>
      </c>
      <c r="M505" s="46" t="b">
        <f>K505=I505</f>
        <v>1</v>
      </c>
    </row>
    <row r="506" spans="1:13" ht="31.5" x14ac:dyDescent="0.25">
      <c r="A506" s="255" t="s">
        <v>282</v>
      </c>
      <c r="B506" s="255"/>
      <c r="C506" s="255"/>
      <c r="D506" s="129" t="s">
        <v>98</v>
      </c>
      <c r="E506" s="129" t="s">
        <v>275</v>
      </c>
      <c r="F506" s="130" t="s">
        <v>276</v>
      </c>
      <c r="G506" s="130" t="s">
        <v>277</v>
      </c>
      <c r="H506" s="130" t="s">
        <v>278</v>
      </c>
      <c r="I506" s="130" t="s">
        <v>58</v>
      </c>
    </row>
    <row r="507" spans="1:13" x14ac:dyDescent="0.25">
      <c r="A507" s="253" t="s">
        <v>311</v>
      </c>
      <c r="B507" s="253"/>
      <c r="C507" s="253"/>
      <c r="D507" s="134" t="s">
        <v>33</v>
      </c>
      <c r="E507" s="134">
        <v>2</v>
      </c>
      <c r="F507" s="134"/>
      <c r="G507" s="134"/>
      <c r="H507" s="134"/>
      <c r="I507" s="134">
        <v>2</v>
      </c>
    </row>
    <row r="508" spans="1:13" ht="15.75" x14ac:dyDescent="0.25">
      <c r="A508" s="256"/>
      <c r="B508" s="256"/>
      <c r="C508" s="256"/>
      <c r="D508" s="149"/>
      <c r="E508" s="149"/>
      <c r="F508" s="145"/>
      <c r="G508" s="146"/>
      <c r="H508" s="147"/>
      <c r="I508" s="130">
        <v>2</v>
      </c>
    </row>
    <row r="509" spans="1:13" x14ac:dyDescent="0.25">
      <c r="A509" s="135"/>
      <c r="B509" s="136"/>
      <c r="C509" s="137"/>
      <c r="D509" s="135"/>
      <c r="E509" s="135"/>
      <c r="F509" s="138"/>
      <c r="G509" s="138"/>
      <c r="H509" s="138"/>
      <c r="I509" s="138"/>
    </row>
    <row r="510" spans="1:13" ht="15.75" x14ac:dyDescent="0.25">
      <c r="A510" s="124" t="s">
        <v>387</v>
      </c>
      <c r="B510" s="258" t="s">
        <v>113</v>
      </c>
      <c r="C510" s="258"/>
      <c r="D510" s="258"/>
      <c r="E510" s="258"/>
      <c r="F510" s="258"/>
      <c r="G510" s="258" t="e">
        <v>#REF!</v>
      </c>
      <c r="H510" s="258"/>
      <c r="I510" s="125">
        <f>I511+I516+I521+I526+I531+I536+I541+I546+I551+I556+I561+I566+I571+I576</f>
        <v>13154</v>
      </c>
      <c r="K510" s="48">
        <f>IFERROR(VLOOKUP(A510,ORÇAMENTO!$A:$I,9,FALSE),"NÃO TEM")</f>
        <v>13154</v>
      </c>
      <c r="M510" s="46" t="b">
        <f>K510=I510</f>
        <v>1</v>
      </c>
    </row>
    <row r="511" spans="1:13" ht="43.5" customHeight="1" x14ac:dyDescent="0.25">
      <c r="A511" s="126" t="s">
        <v>388</v>
      </c>
      <c r="B511" s="126">
        <v>86931</v>
      </c>
      <c r="C511" s="127" t="s">
        <v>150</v>
      </c>
      <c r="D511" s="126" t="s">
        <v>7</v>
      </c>
      <c r="E511" s="126" t="s">
        <v>33</v>
      </c>
      <c r="F511" s="156">
        <f>I514</f>
        <v>4</v>
      </c>
      <c r="G511" s="128">
        <f>IFERROR(VLOOKUP(B511,CPU!$B:$I,8,FALSE),"NÃO TEM")</f>
        <v>504.78</v>
      </c>
      <c r="H511" s="128">
        <f>ROUND(G511*1.273,2)</f>
        <v>642.58000000000004</v>
      </c>
      <c r="I511" s="128">
        <f>ROUND(H511*F511,2)</f>
        <v>2570.3200000000002</v>
      </c>
      <c r="K511" s="48">
        <f>IFERROR(VLOOKUP(A511,ORÇAMENTO!$A:$I,9,FALSE),"NÃO TEM")</f>
        <v>2570.3200000000002</v>
      </c>
      <c r="M511" s="46" t="b">
        <f>K511=I511</f>
        <v>1</v>
      </c>
    </row>
    <row r="512" spans="1:13" ht="31.5" x14ac:dyDescent="0.25">
      <c r="A512" s="255" t="s">
        <v>282</v>
      </c>
      <c r="B512" s="255"/>
      <c r="C512" s="255"/>
      <c r="D512" s="129" t="s">
        <v>98</v>
      </c>
      <c r="E512" s="129" t="s">
        <v>275</v>
      </c>
      <c r="F512" s="130" t="s">
        <v>276</v>
      </c>
      <c r="G512" s="130" t="s">
        <v>277</v>
      </c>
      <c r="H512" s="130" t="s">
        <v>278</v>
      </c>
      <c r="I512" s="130" t="s">
        <v>58</v>
      </c>
    </row>
    <row r="513" spans="1:13" x14ac:dyDescent="0.25">
      <c r="A513" s="253" t="s">
        <v>311</v>
      </c>
      <c r="B513" s="253"/>
      <c r="C513" s="253"/>
      <c r="D513" s="134" t="s">
        <v>33</v>
      </c>
      <c r="E513" s="134">
        <v>4</v>
      </c>
      <c r="F513" s="134"/>
      <c r="G513" s="134"/>
      <c r="H513" s="134"/>
      <c r="I513" s="134">
        <v>4</v>
      </c>
    </row>
    <row r="514" spans="1:13" ht="15.75" x14ac:dyDescent="0.25">
      <c r="A514" s="256"/>
      <c r="B514" s="256"/>
      <c r="C514" s="256"/>
      <c r="D514" s="149"/>
      <c r="E514" s="149"/>
      <c r="F514" s="145"/>
      <c r="G514" s="146"/>
      <c r="H514" s="147"/>
      <c r="I514" s="130">
        <f>SUM(I513:I513)</f>
        <v>4</v>
      </c>
    </row>
    <row r="515" spans="1:13" x14ac:dyDescent="0.25">
      <c r="A515" s="135"/>
      <c r="B515" s="136"/>
      <c r="C515" s="137"/>
      <c r="D515" s="135"/>
      <c r="E515" s="135"/>
      <c r="F515" s="138"/>
      <c r="G515" s="138"/>
      <c r="H515" s="138"/>
      <c r="I515" s="138"/>
    </row>
    <row r="516" spans="1:13" ht="33.75" customHeight="1" x14ac:dyDescent="0.25">
      <c r="A516" s="126" t="s">
        <v>389</v>
      </c>
      <c r="B516" s="126">
        <v>100849</v>
      </c>
      <c r="C516" s="127" t="s">
        <v>151</v>
      </c>
      <c r="D516" s="126" t="s">
        <v>7</v>
      </c>
      <c r="E516" s="126" t="s">
        <v>33</v>
      </c>
      <c r="F516" s="162">
        <f>I519</f>
        <v>4</v>
      </c>
      <c r="G516" s="128">
        <f>IFERROR(VLOOKUP(B516,CPU!$B:$I,8,FALSE),"NÃO TEM")</f>
        <v>46.68</v>
      </c>
      <c r="H516" s="128">
        <f>ROUND(G516*1.273,2)</f>
        <v>59.42</v>
      </c>
      <c r="I516" s="128">
        <f>ROUND(H516*F516,2)</f>
        <v>237.68</v>
      </c>
      <c r="K516" s="48">
        <f>IFERROR(VLOOKUP(A516,ORÇAMENTO!$A:$I,9,FALSE),"NÃO TEM")</f>
        <v>237.68</v>
      </c>
      <c r="M516" s="46" t="b">
        <f>K516=I516</f>
        <v>1</v>
      </c>
    </row>
    <row r="517" spans="1:13" ht="31.5" x14ac:dyDescent="0.25">
      <c r="A517" s="255" t="s">
        <v>282</v>
      </c>
      <c r="B517" s="255"/>
      <c r="C517" s="255"/>
      <c r="D517" s="129" t="s">
        <v>98</v>
      </c>
      <c r="E517" s="129" t="s">
        <v>275</v>
      </c>
      <c r="F517" s="130" t="s">
        <v>276</v>
      </c>
      <c r="G517" s="130" t="s">
        <v>277</v>
      </c>
      <c r="H517" s="130" t="s">
        <v>278</v>
      </c>
      <c r="I517" s="130" t="s">
        <v>58</v>
      </c>
    </row>
    <row r="518" spans="1:13" x14ac:dyDescent="0.25">
      <c r="A518" s="253" t="s">
        <v>311</v>
      </c>
      <c r="B518" s="253"/>
      <c r="C518" s="253"/>
      <c r="D518" s="134" t="s">
        <v>33</v>
      </c>
      <c r="E518" s="134">
        <v>4</v>
      </c>
      <c r="F518" s="134"/>
      <c r="G518" s="134"/>
      <c r="H518" s="134"/>
      <c r="I518" s="134">
        <v>4</v>
      </c>
    </row>
    <row r="519" spans="1:13" ht="15.75" x14ac:dyDescent="0.25">
      <c r="A519" s="256"/>
      <c r="B519" s="256"/>
      <c r="C519" s="256"/>
      <c r="D519" s="149"/>
      <c r="E519" s="149"/>
      <c r="F519" s="145"/>
      <c r="G519" s="146"/>
      <c r="H519" s="147"/>
      <c r="I519" s="130">
        <f>SUM(I518:I518)</f>
        <v>4</v>
      </c>
    </row>
    <row r="520" spans="1:13" x14ac:dyDescent="0.25">
      <c r="A520" s="135"/>
      <c r="B520" s="136"/>
      <c r="C520" s="137"/>
      <c r="D520" s="135"/>
      <c r="E520" s="135"/>
      <c r="F520" s="138"/>
      <c r="G520" s="138"/>
      <c r="H520" s="138"/>
      <c r="I520" s="138"/>
    </row>
    <row r="521" spans="1:13" ht="42.75" customHeight="1" x14ac:dyDescent="0.25">
      <c r="A521" s="126" t="s">
        <v>390</v>
      </c>
      <c r="B521" s="126">
        <v>95471</v>
      </c>
      <c r="C521" s="127" t="s">
        <v>152</v>
      </c>
      <c r="D521" s="126" t="s">
        <v>7</v>
      </c>
      <c r="E521" s="126" t="s">
        <v>33</v>
      </c>
      <c r="F521" s="156">
        <f>I524</f>
        <v>2</v>
      </c>
      <c r="G521" s="128">
        <f>IFERROR(VLOOKUP(B521,CPU!$B:$I,8,FALSE),"NÃO TEM")</f>
        <v>778.67</v>
      </c>
      <c r="H521" s="128">
        <f>ROUND(G521*1.273,2)</f>
        <v>991.25</v>
      </c>
      <c r="I521" s="128">
        <f>ROUND(H521*F521,2)</f>
        <v>1982.5</v>
      </c>
      <c r="K521" s="48">
        <f>IFERROR(VLOOKUP(A521,ORÇAMENTO!$A:$I,9,FALSE),"NÃO TEM")</f>
        <v>1982.5</v>
      </c>
      <c r="M521" s="46" t="b">
        <f>K521=I521</f>
        <v>1</v>
      </c>
    </row>
    <row r="522" spans="1:13" ht="31.5" x14ac:dyDescent="0.25">
      <c r="A522" s="255" t="s">
        <v>282</v>
      </c>
      <c r="B522" s="255"/>
      <c r="C522" s="255"/>
      <c r="D522" s="129" t="s">
        <v>98</v>
      </c>
      <c r="E522" s="129" t="s">
        <v>275</v>
      </c>
      <c r="F522" s="130" t="s">
        <v>276</v>
      </c>
      <c r="G522" s="130" t="s">
        <v>277</v>
      </c>
      <c r="H522" s="130" t="s">
        <v>278</v>
      </c>
      <c r="I522" s="130" t="s">
        <v>58</v>
      </c>
    </row>
    <row r="523" spans="1:13" x14ac:dyDescent="0.25">
      <c r="A523" s="253" t="s">
        <v>311</v>
      </c>
      <c r="B523" s="253"/>
      <c r="C523" s="253"/>
      <c r="D523" s="134" t="s">
        <v>33</v>
      </c>
      <c r="E523" s="134">
        <v>2</v>
      </c>
      <c r="F523" s="134"/>
      <c r="G523" s="134"/>
      <c r="H523" s="134"/>
      <c r="I523" s="134">
        <v>2</v>
      </c>
    </row>
    <row r="524" spans="1:13" ht="15.75" x14ac:dyDescent="0.25">
      <c r="A524" s="256"/>
      <c r="B524" s="256"/>
      <c r="C524" s="256"/>
      <c r="D524" s="149"/>
      <c r="E524" s="149"/>
      <c r="F524" s="145"/>
      <c r="G524" s="146"/>
      <c r="H524" s="147"/>
      <c r="I524" s="130">
        <f>SUM(I523:I523)</f>
        <v>2</v>
      </c>
    </row>
    <row r="525" spans="1:13" x14ac:dyDescent="0.25">
      <c r="A525" s="135"/>
      <c r="B525" s="136"/>
      <c r="C525" s="137"/>
      <c r="D525" s="135"/>
      <c r="E525" s="135"/>
      <c r="F525" s="138"/>
      <c r="G525" s="138"/>
      <c r="H525" s="138"/>
      <c r="I525" s="138"/>
    </row>
    <row r="526" spans="1:13" ht="45" x14ac:dyDescent="0.25">
      <c r="A526" s="126" t="s">
        <v>391</v>
      </c>
      <c r="B526" s="126">
        <v>86877</v>
      </c>
      <c r="C526" s="127" t="s">
        <v>371</v>
      </c>
      <c r="D526" s="126" t="s">
        <v>7</v>
      </c>
      <c r="E526" s="126" t="s">
        <v>33</v>
      </c>
      <c r="F526" s="162">
        <f>I529</f>
        <v>6</v>
      </c>
      <c r="G526" s="128">
        <f>IFERROR(VLOOKUP(B526,CPU!$B:$I,8,FALSE),"NÃO TEM")</f>
        <v>60.44</v>
      </c>
      <c r="H526" s="128">
        <f>ROUND(G526*1.273,2)</f>
        <v>76.94</v>
      </c>
      <c r="I526" s="128">
        <f>ROUND(H526*F526,2)</f>
        <v>461.64</v>
      </c>
      <c r="K526" s="48">
        <f>IFERROR(VLOOKUP(A526,ORÇAMENTO!$A:$I,9,FALSE),"NÃO TEM")</f>
        <v>461.64</v>
      </c>
      <c r="M526" s="46" t="b">
        <f>K526=I526</f>
        <v>1</v>
      </c>
    </row>
    <row r="527" spans="1:13" ht="31.5" x14ac:dyDescent="0.25">
      <c r="A527" s="255" t="s">
        <v>282</v>
      </c>
      <c r="B527" s="255"/>
      <c r="C527" s="255"/>
      <c r="D527" s="129" t="s">
        <v>98</v>
      </c>
      <c r="E527" s="129" t="s">
        <v>275</v>
      </c>
      <c r="F527" s="130" t="s">
        <v>276</v>
      </c>
      <c r="G527" s="130" t="s">
        <v>277</v>
      </c>
      <c r="H527" s="130" t="s">
        <v>278</v>
      </c>
      <c r="I527" s="130" t="s">
        <v>58</v>
      </c>
    </row>
    <row r="528" spans="1:13" x14ac:dyDescent="0.25">
      <c r="A528" s="253" t="s">
        <v>311</v>
      </c>
      <c r="B528" s="253"/>
      <c r="C528" s="253"/>
      <c r="D528" s="134" t="s">
        <v>33</v>
      </c>
      <c r="E528" s="134">
        <v>6</v>
      </c>
      <c r="F528" s="134"/>
      <c r="G528" s="134"/>
      <c r="H528" s="134"/>
      <c r="I528" s="134">
        <v>6</v>
      </c>
    </row>
    <row r="529" spans="1:13" ht="15.75" x14ac:dyDescent="0.25">
      <c r="A529" s="256"/>
      <c r="B529" s="256"/>
      <c r="C529" s="256"/>
      <c r="D529" s="149"/>
      <c r="E529" s="149"/>
      <c r="F529" s="145"/>
      <c r="G529" s="146"/>
      <c r="H529" s="147"/>
      <c r="I529" s="130">
        <f>SUM(I528:I528)</f>
        <v>6</v>
      </c>
    </row>
    <row r="530" spans="1:13" x14ac:dyDescent="0.25">
      <c r="A530" s="135"/>
      <c r="B530" s="136"/>
      <c r="C530" s="137"/>
      <c r="D530" s="135"/>
      <c r="E530" s="135"/>
      <c r="F530" s="138"/>
      <c r="G530" s="138"/>
      <c r="H530" s="138"/>
      <c r="I530" s="138"/>
    </row>
    <row r="531" spans="1:13" ht="30.75" customHeight="1" x14ac:dyDescent="0.25">
      <c r="A531" s="126" t="s">
        <v>392</v>
      </c>
      <c r="B531" s="126">
        <v>86885</v>
      </c>
      <c r="C531" s="127" t="s">
        <v>372</v>
      </c>
      <c r="D531" s="126" t="s">
        <v>7</v>
      </c>
      <c r="E531" s="126" t="s">
        <v>33</v>
      </c>
      <c r="F531" s="156">
        <f>I534</f>
        <v>6</v>
      </c>
      <c r="G531" s="128">
        <f>IFERROR(VLOOKUP(B531,CPU!$B:$I,8,FALSE),"NÃO TEM")</f>
        <v>11.44</v>
      </c>
      <c r="H531" s="128">
        <f>ROUND(G531*1.273,2)</f>
        <v>14.56</v>
      </c>
      <c r="I531" s="128">
        <f>ROUND(H531*F531,2)</f>
        <v>87.36</v>
      </c>
      <c r="K531" s="48">
        <f>IFERROR(VLOOKUP(A531,ORÇAMENTO!$A:$I,9,FALSE),"NÃO TEM")</f>
        <v>87.36</v>
      </c>
      <c r="M531" s="46" t="b">
        <f>K531=I531</f>
        <v>1</v>
      </c>
    </row>
    <row r="532" spans="1:13" ht="31.5" x14ac:dyDescent="0.25">
      <c r="A532" s="255" t="s">
        <v>282</v>
      </c>
      <c r="B532" s="255"/>
      <c r="C532" s="255"/>
      <c r="D532" s="129" t="s">
        <v>98</v>
      </c>
      <c r="E532" s="129" t="s">
        <v>275</v>
      </c>
      <c r="F532" s="130" t="s">
        <v>276</v>
      </c>
      <c r="G532" s="130" t="s">
        <v>277</v>
      </c>
      <c r="H532" s="130" t="s">
        <v>278</v>
      </c>
      <c r="I532" s="130" t="s">
        <v>58</v>
      </c>
    </row>
    <row r="533" spans="1:13" x14ac:dyDescent="0.25">
      <c r="A533" s="253" t="s">
        <v>311</v>
      </c>
      <c r="B533" s="253"/>
      <c r="C533" s="253"/>
      <c r="D533" s="134" t="s">
        <v>33</v>
      </c>
      <c r="E533" s="134">
        <v>6</v>
      </c>
      <c r="F533" s="134"/>
      <c r="G533" s="134"/>
      <c r="H533" s="134"/>
      <c r="I533" s="134">
        <v>6</v>
      </c>
    </row>
    <row r="534" spans="1:13" ht="15.75" x14ac:dyDescent="0.25">
      <c r="A534" s="256"/>
      <c r="B534" s="256"/>
      <c r="C534" s="256"/>
      <c r="D534" s="149"/>
      <c r="E534" s="149"/>
      <c r="F534" s="145"/>
      <c r="G534" s="146"/>
      <c r="H534" s="147"/>
      <c r="I534" s="130">
        <f>SUM(I533:I533)</f>
        <v>6</v>
      </c>
    </row>
    <row r="535" spans="1:13" x14ac:dyDescent="0.25">
      <c r="A535" s="135"/>
      <c r="B535" s="136"/>
      <c r="C535" s="137"/>
      <c r="D535" s="135"/>
      <c r="E535" s="135"/>
      <c r="F535" s="138"/>
      <c r="G535" s="138"/>
      <c r="H535" s="138"/>
      <c r="I535" s="138"/>
    </row>
    <row r="536" spans="1:13" ht="27" customHeight="1" x14ac:dyDescent="0.25">
      <c r="A536" s="126" t="s">
        <v>393</v>
      </c>
      <c r="B536" s="126">
        <v>86882</v>
      </c>
      <c r="C536" s="127" t="s">
        <v>153</v>
      </c>
      <c r="D536" s="126" t="s">
        <v>7</v>
      </c>
      <c r="E536" s="126" t="s">
        <v>33</v>
      </c>
      <c r="F536" s="156">
        <f>I539</f>
        <v>7</v>
      </c>
      <c r="G536" s="128">
        <f>IFERROR(VLOOKUP(B536,CPU!$B:$I,8,FALSE),"NÃO TEM")</f>
        <v>21.23</v>
      </c>
      <c r="H536" s="128">
        <f>ROUND(G536*1.273,2)</f>
        <v>27.03</v>
      </c>
      <c r="I536" s="128">
        <f>ROUND(H536*F536,2)</f>
        <v>189.21</v>
      </c>
      <c r="K536" s="48">
        <f>IFERROR(VLOOKUP(A536,ORÇAMENTO!$A:$I,9,FALSE),"NÃO TEM")</f>
        <v>189.21</v>
      </c>
      <c r="M536" s="46" t="b">
        <f>K536=I536</f>
        <v>1</v>
      </c>
    </row>
    <row r="537" spans="1:13" ht="31.5" x14ac:dyDescent="0.25">
      <c r="A537" s="255" t="s">
        <v>282</v>
      </c>
      <c r="B537" s="255"/>
      <c r="C537" s="255"/>
      <c r="D537" s="129" t="s">
        <v>98</v>
      </c>
      <c r="E537" s="129" t="s">
        <v>275</v>
      </c>
      <c r="F537" s="130" t="s">
        <v>276</v>
      </c>
      <c r="G537" s="130" t="s">
        <v>277</v>
      </c>
      <c r="H537" s="130" t="s">
        <v>278</v>
      </c>
      <c r="I537" s="130" t="s">
        <v>58</v>
      </c>
    </row>
    <row r="538" spans="1:13" x14ac:dyDescent="0.25">
      <c r="A538" s="253" t="s">
        <v>311</v>
      </c>
      <c r="B538" s="253"/>
      <c r="C538" s="253"/>
      <c r="D538" s="134" t="s">
        <v>33</v>
      </c>
      <c r="E538" s="134">
        <v>7</v>
      </c>
      <c r="F538" s="134"/>
      <c r="G538" s="134"/>
      <c r="H538" s="134"/>
      <c r="I538" s="134">
        <v>7</v>
      </c>
    </row>
    <row r="539" spans="1:13" ht="15.75" x14ac:dyDescent="0.25">
      <c r="A539" s="256"/>
      <c r="B539" s="256"/>
      <c r="C539" s="256"/>
      <c r="D539" s="149"/>
      <c r="E539" s="149"/>
      <c r="F539" s="145"/>
      <c r="G539" s="146"/>
      <c r="H539" s="147"/>
      <c r="I539" s="130">
        <v>7</v>
      </c>
    </row>
    <row r="540" spans="1:13" x14ac:dyDescent="0.25">
      <c r="A540" s="135"/>
      <c r="B540" s="136"/>
      <c r="C540" s="137"/>
      <c r="D540" s="135"/>
      <c r="E540" s="135"/>
      <c r="F540" s="138"/>
      <c r="G540" s="138"/>
      <c r="H540" s="138"/>
      <c r="I540" s="138"/>
    </row>
    <row r="541" spans="1:13" ht="45" x14ac:dyDescent="0.25">
      <c r="A541" s="126" t="s">
        <v>394</v>
      </c>
      <c r="B541" s="126">
        <v>86889</v>
      </c>
      <c r="C541" s="127" t="s">
        <v>373</v>
      </c>
      <c r="D541" s="126" t="s">
        <v>7</v>
      </c>
      <c r="E541" s="126" t="s">
        <v>33</v>
      </c>
      <c r="F541" s="156">
        <f>I544</f>
        <v>1</v>
      </c>
      <c r="G541" s="128">
        <f>IFERROR(VLOOKUP(B541,CPU!$B:$I,8,FALSE),"NÃO TEM")</f>
        <v>652.13</v>
      </c>
      <c r="H541" s="128">
        <f>ROUND(G541*1.273,2)</f>
        <v>830.16</v>
      </c>
      <c r="I541" s="128">
        <f>ROUND(H541*F541,2)</f>
        <v>830.16</v>
      </c>
      <c r="K541" s="48">
        <f>IFERROR(VLOOKUP(A541,ORÇAMENTO!$A:$I,9,FALSE),"NÃO TEM")</f>
        <v>830.16</v>
      </c>
      <c r="M541" s="46" t="b">
        <f>K541=I541</f>
        <v>1</v>
      </c>
    </row>
    <row r="542" spans="1:13" ht="31.5" x14ac:dyDescent="0.25">
      <c r="A542" s="255" t="s">
        <v>282</v>
      </c>
      <c r="B542" s="255"/>
      <c r="C542" s="255"/>
      <c r="D542" s="129" t="s">
        <v>98</v>
      </c>
      <c r="E542" s="129" t="s">
        <v>275</v>
      </c>
      <c r="F542" s="130" t="s">
        <v>276</v>
      </c>
      <c r="G542" s="130" t="s">
        <v>277</v>
      </c>
      <c r="H542" s="130" t="s">
        <v>278</v>
      </c>
      <c r="I542" s="130" t="s">
        <v>58</v>
      </c>
    </row>
    <row r="543" spans="1:13" x14ac:dyDescent="0.25">
      <c r="A543" s="253" t="s">
        <v>374</v>
      </c>
      <c r="B543" s="253"/>
      <c r="C543" s="253"/>
      <c r="D543" s="134" t="s">
        <v>33</v>
      </c>
      <c r="E543" s="134">
        <v>1</v>
      </c>
      <c r="F543" s="134"/>
      <c r="G543" s="134"/>
      <c r="H543" s="134"/>
      <c r="I543" s="134">
        <v>1</v>
      </c>
    </row>
    <row r="544" spans="1:13" ht="15.75" x14ac:dyDescent="0.25">
      <c r="A544" s="256"/>
      <c r="B544" s="256"/>
      <c r="C544" s="256"/>
      <c r="D544" s="149"/>
      <c r="E544" s="149"/>
      <c r="F544" s="145"/>
      <c r="G544" s="146"/>
      <c r="H544" s="147"/>
      <c r="I544" s="130">
        <v>1</v>
      </c>
    </row>
    <row r="545" spans="1:13" x14ac:dyDescent="0.25">
      <c r="A545" s="135"/>
      <c r="B545" s="136"/>
      <c r="C545" s="137"/>
      <c r="D545" s="135"/>
      <c r="E545" s="135"/>
      <c r="F545" s="138"/>
      <c r="G545" s="138"/>
      <c r="H545" s="138"/>
      <c r="I545" s="138"/>
    </row>
    <row r="546" spans="1:13" ht="45" x14ac:dyDescent="0.25">
      <c r="A546" s="126" t="s">
        <v>395</v>
      </c>
      <c r="B546" s="126">
        <v>86902</v>
      </c>
      <c r="C546" s="127" t="s">
        <v>375</v>
      </c>
      <c r="D546" s="126" t="s">
        <v>7</v>
      </c>
      <c r="E546" s="126" t="s">
        <v>33</v>
      </c>
      <c r="F546" s="128">
        <f>I549</f>
        <v>2</v>
      </c>
      <c r="G546" s="128">
        <f>IFERROR(VLOOKUP(B546,CPU!$B:$I,8,FALSE),"NÃO TEM")</f>
        <v>310.13</v>
      </c>
      <c r="H546" s="128">
        <f>ROUND(G546*1.273,2)</f>
        <v>394.8</v>
      </c>
      <c r="I546" s="128">
        <f>ROUND(H546*F546,2)</f>
        <v>789.6</v>
      </c>
      <c r="K546" s="48">
        <f>IFERROR(VLOOKUP(A546,ORÇAMENTO!$A:$I,9,FALSE),"NÃO TEM")</f>
        <v>789.6</v>
      </c>
      <c r="M546" s="46" t="b">
        <f>K546=I546</f>
        <v>1</v>
      </c>
    </row>
    <row r="547" spans="1:13" ht="31.5" x14ac:dyDescent="0.25">
      <c r="A547" s="255" t="s">
        <v>282</v>
      </c>
      <c r="B547" s="255"/>
      <c r="C547" s="255"/>
      <c r="D547" s="129" t="s">
        <v>98</v>
      </c>
      <c r="E547" s="129" t="s">
        <v>275</v>
      </c>
      <c r="F547" s="130" t="s">
        <v>276</v>
      </c>
      <c r="G547" s="130" t="s">
        <v>277</v>
      </c>
      <c r="H547" s="130" t="s">
        <v>278</v>
      </c>
      <c r="I547" s="130" t="s">
        <v>58</v>
      </c>
    </row>
    <row r="548" spans="1:13" x14ac:dyDescent="0.25">
      <c r="A548" s="253" t="s">
        <v>311</v>
      </c>
      <c r="B548" s="253"/>
      <c r="C548" s="253"/>
      <c r="D548" s="134" t="s">
        <v>33</v>
      </c>
      <c r="E548" s="134">
        <v>2</v>
      </c>
      <c r="F548" s="134"/>
      <c r="G548" s="134"/>
      <c r="H548" s="134"/>
      <c r="I548" s="134">
        <v>2</v>
      </c>
    </row>
    <row r="549" spans="1:13" ht="15.75" x14ac:dyDescent="0.25">
      <c r="A549" s="256"/>
      <c r="B549" s="256"/>
      <c r="C549" s="256"/>
      <c r="D549" s="149"/>
      <c r="E549" s="149"/>
      <c r="F549" s="145"/>
      <c r="G549" s="146"/>
      <c r="H549" s="147"/>
      <c r="I549" s="130">
        <v>2</v>
      </c>
    </row>
    <row r="550" spans="1:13" x14ac:dyDescent="0.25">
      <c r="A550" s="135"/>
      <c r="B550" s="136"/>
      <c r="C550" s="137"/>
      <c r="D550" s="135"/>
      <c r="E550" s="135"/>
      <c r="F550" s="138"/>
      <c r="G550" s="138"/>
      <c r="H550" s="138"/>
      <c r="I550" s="138"/>
    </row>
    <row r="551" spans="1:13" ht="45" x14ac:dyDescent="0.25">
      <c r="A551" s="126" t="s">
        <v>396</v>
      </c>
      <c r="B551" s="126">
        <v>86895</v>
      </c>
      <c r="C551" s="127" t="s">
        <v>376</v>
      </c>
      <c r="D551" s="126" t="s">
        <v>7</v>
      </c>
      <c r="E551" s="126" t="s">
        <v>33</v>
      </c>
      <c r="F551" s="128">
        <f>I554</f>
        <v>2</v>
      </c>
      <c r="G551" s="128">
        <f>IFERROR(VLOOKUP(B551,CPU!$B:$I,8,FALSE),"NÃO TEM")</f>
        <v>319.08000000000004</v>
      </c>
      <c r="H551" s="128">
        <f>ROUND(G551*1.273,2)</f>
        <v>406.19</v>
      </c>
      <c r="I551" s="128">
        <f>ROUND(H551*F551,2)</f>
        <v>812.38</v>
      </c>
      <c r="K551" s="48">
        <f>IFERROR(VLOOKUP(A551,ORÇAMENTO!$A:$I,9,FALSE),"NÃO TEM")</f>
        <v>812.38</v>
      </c>
      <c r="M551" s="46" t="b">
        <f>K551=I551</f>
        <v>1</v>
      </c>
    </row>
    <row r="552" spans="1:13" ht="31.5" x14ac:dyDescent="0.25">
      <c r="A552" s="255" t="s">
        <v>282</v>
      </c>
      <c r="B552" s="255"/>
      <c r="C552" s="255"/>
      <c r="D552" s="129" t="s">
        <v>98</v>
      </c>
      <c r="E552" s="129" t="s">
        <v>275</v>
      </c>
      <c r="F552" s="130" t="s">
        <v>276</v>
      </c>
      <c r="G552" s="130" t="s">
        <v>277</v>
      </c>
      <c r="H552" s="130" t="s">
        <v>278</v>
      </c>
      <c r="I552" s="130" t="s">
        <v>58</v>
      </c>
    </row>
    <row r="553" spans="1:13" x14ac:dyDescent="0.25">
      <c r="A553" s="253" t="s">
        <v>311</v>
      </c>
      <c r="B553" s="253"/>
      <c r="C553" s="253"/>
      <c r="D553" s="134" t="s">
        <v>33</v>
      </c>
      <c r="E553" s="134">
        <v>2</v>
      </c>
      <c r="F553" s="134"/>
      <c r="G553" s="134"/>
      <c r="H553" s="134"/>
      <c r="I553" s="134">
        <v>2</v>
      </c>
    </row>
    <row r="554" spans="1:13" ht="15.75" x14ac:dyDescent="0.25">
      <c r="A554" s="256"/>
      <c r="B554" s="256"/>
      <c r="C554" s="256"/>
      <c r="D554" s="149"/>
      <c r="E554" s="149"/>
      <c r="F554" s="145"/>
      <c r="G554" s="146"/>
      <c r="H554" s="147"/>
      <c r="I554" s="130">
        <v>2</v>
      </c>
    </row>
    <row r="555" spans="1:13" x14ac:dyDescent="0.25">
      <c r="A555" s="135"/>
      <c r="B555" s="136"/>
      <c r="C555" s="137"/>
      <c r="D555" s="135"/>
      <c r="E555" s="135"/>
      <c r="F555" s="138"/>
      <c r="G555" s="138"/>
      <c r="H555" s="138"/>
      <c r="I555" s="138"/>
    </row>
    <row r="556" spans="1:13" ht="45" x14ac:dyDescent="0.25">
      <c r="A556" s="126" t="s">
        <v>451</v>
      </c>
      <c r="B556" s="126">
        <v>100872</v>
      </c>
      <c r="C556" s="127" t="s">
        <v>447</v>
      </c>
      <c r="D556" s="126" t="s">
        <v>7</v>
      </c>
      <c r="E556" s="126" t="s">
        <v>33</v>
      </c>
      <c r="F556" s="128">
        <f>I559</f>
        <v>4</v>
      </c>
      <c r="G556" s="128">
        <f>IFERROR(VLOOKUP(B556,CPU!$B:$I,8,FALSE),"NÃO TEM")</f>
        <v>323.17</v>
      </c>
      <c r="H556" s="128">
        <f>ROUND(G556*1.273,2)</f>
        <v>411.4</v>
      </c>
      <c r="I556" s="128">
        <f>ROUND(H556*F556,2)</f>
        <v>1645.6</v>
      </c>
      <c r="K556" s="48">
        <f>IFERROR(VLOOKUP(A556,ORÇAMENTO!$A:$I,9,FALSE),"NÃO TEM")</f>
        <v>1645.6</v>
      </c>
      <c r="M556" s="46" t="b">
        <f>K556=I556</f>
        <v>1</v>
      </c>
    </row>
    <row r="557" spans="1:13" ht="31.5" x14ac:dyDescent="0.25">
      <c r="A557" s="255" t="s">
        <v>282</v>
      </c>
      <c r="B557" s="255"/>
      <c r="C557" s="255"/>
      <c r="D557" s="129" t="s">
        <v>98</v>
      </c>
      <c r="E557" s="129" t="s">
        <v>275</v>
      </c>
      <c r="F557" s="130" t="s">
        <v>276</v>
      </c>
      <c r="G557" s="130" t="s">
        <v>277</v>
      </c>
      <c r="H557" s="130" t="s">
        <v>278</v>
      </c>
      <c r="I557" s="130" t="s">
        <v>58</v>
      </c>
    </row>
    <row r="558" spans="1:13" x14ac:dyDescent="0.25">
      <c r="A558" s="253" t="s">
        <v>448</v>
      </c>
      <c r="B558" s="253"/>
      <c r="C558" s="253"/>
      <c r="D558" s="134" t="s">
        <v>33</v>
      </c>
      <c r="E558" s="134">
        <v>4</v>
      </c>
      <c r="F558" s="134"/>
      <c r="G558" s="134"/>
      <c r="H558" s="134"/>
      <c r="I558" s="134">
        <v>4</v>
      </c>
    </row>
    <row r="559" spans="1:13" ht="15.75" x14ac:dyDescent="0.25">
      <c r="A559" s="256"/>
      <c r="B559" s="256"/>
      <c r="C559" s="256"/>
      <c r="D559" s="149"/>
      <c r="E559" s="149"/>
      <c r="F559" s="145"/>
      <c r="G559" s="146"/>
      <c r="H559" s="147"/>
      <c r="I559" s="130">
        <v>4</v>
      </c>
    </row>
    <row r="560" spans="1:13" x14ac:dyDescent="0.25">
      <c r="A560" s="135"/>
      <c r="B560" s="136"/>
      <c r="C560" s="137"/>
      <c r="D560" s="135"/>
      <c r="E560" s="135"/>
      <c r="F560" s="138"/>
      <c r="G560" s="138"/>
      <c r="H560" s="138"/>
      <c r="I560" s="138"/>
    </row>
    <row r="561" spans="1:13" ht="30" x14ac:dyDescent="0.25">
      <c r="A561" s="126" t="s">
        <v>455</v>
      </c>
      <c r="B561" s="126">
        <v>95544</v>
      </c>
      <c r="C561" s="127" t="s">
        <v>449</v>
      </c>
      <c r="D561" s="126" t="s">
        <v>7</v>
      </c>
      <c r="E561" s="126" t="s">
        <v>33</v>
      </c>
      <c r="F561" s="128">
        <f>I564</f>
        <v>4</v>
      </c>
      <c r="G561" s="128">
        <f>IFERROR(VLOOKUP(B561,CPU!$B:$I,8,FALSE),"NÃO TEM")</f>
        <v>35.28</v>
      </c>
      <c r="H561" s="128">
        <f>ROUND(G561*1.273,2)</f>
        <v>44.91</v>
      </c>
      <c r="I561" s="128">
        <f>ROUND(H561*F561,2)</f>
        <v>179.64</v>
      </c>
      <c r="K561" s="48">
        <f>IFERROR(VLOOKUP(A561,ORÇAMENTO!$A:$I,9,FALSE),"NÃO TEM")</f>
        <v>179.64</v>
      </c>
      <c r="M561" s="46" t="b">
        <f>K561=I561</f>
        <v>1</v>
      </c>
    </row>
    <row r="562" spans="1:13" ht="31.5" x14ac:dyDescent="0.25">
      <c r="A562" s="255" t="s">
        <v>282</v>
      </c>
      <c r="B562" s="255"/>
      <c r="C562" s="255"/>
      <c r="D562" s="129" t="s">
        <v>98</v>
      </c>
      <c r="E562" s="129" t="s">
        <v>275</v>
      </c>
      <c r="F562" s="130" t="s">
        <v>276</v>
      </c>
      <c r="G562" s="130" t="s">
        <v>277</v>
      </c>
      <c r="H562" s="130" t="s">
        <v>278</v>
      </c>
      <c r="I562" s="130" t="s">
        <v>58</v>
      </c>
    </row>
    <row r="563" spans="1:13" x14ac:dyDescent="0.25">
      <c r="A563" s="253" t="s">
        <v>311</v>
      </c>
      <c r="B563" s="253"/>
      <c r="C563" s="253"/>
      <c r="D563" s="134" t="s">
        <v>33</v>
      </c>
      <c r="E563" s="134">
        <v>4</v>
      </c>
      <c r="F563" s="134"/>
      <c r="G563" s="134"/>
      <c r="H563" s="134"/>
      <c r="I563" s="134">
        <v>4</v>
      </c>
    </row>
    <row r="564" spans="1:13" ht="15.75" x14ac:dyDescent="0.25">
      <c r="A564" s="256"/>
      <c r="B564" s="256"/>
      <c r="C564" s="256"/>
      <c r="D564" s="149"/>
      <c r="E564" s="149"/>
      <c r="F564" s="145"/>
      <c r="G564" s="146"/>
      <c r="H564" s="147"/>
      <c r="I564" s="130">
        <v>4</v>
      </c>
    </row>
    <row r="565" spans="1:13" x14ac:dyDescent="0.25">
      <c r="A565" s="259"/>
      <c r="B565" s="259"/>
      <c r="C565" s="259"/>
      <c r="D565" s="259"/>
      <c r="E565" s="259"/>
      <c r="F565" s="259"/>
      <c r="G565" s="259"/>
      <c r="H565" s="259"/>
      <c r="I565" s="259"/>
    </row>
    <row r="566" spans="1:13" ht="30.75" customHeight="1" x14ac:dyDescent="0.25">
      <c r="A566" s="126" t="s">
        <v>514</v>
      </c>
      <c r="B566" s="126">
        <v>86915</v>
      </c>
      <c r="C566" s="127" t="s">
        <v>452</v>
      </c>
      <c r="D566" s="126" t="s">
        <v>7</v>
      </c>
      <c r="E566" s="126" t="s">
        <v>33</v>
      </c>
      <c r="F566" s="128">
        <f>I569</f>
        <v>5</v>
      </c>
      <c r="G566" s="128">
        <f>IFERROR(VLOOKUP(B566,CPU!$B:$I,8,FALSE),"NÃO TEM")</f>
        <v>151.43</v>
      </c>
      <c r="H566" s="128">
        <f>ROUND(G566*1.273,2)</f>
        <v>192.77</v>
      </c>
      <c r="I566" s="128">
        <f>ROUND(H566*F566,2)</f>
        <v>963.85</v>
      </c>
      <c r="K566" s="48">
        <f>IFERROR(VLOOKUP(A566,ORÇAMENTO!$A:$I,9,FALSE),"NÃO TEM")</f>
        <v>963.85</v>
      </c>
      <c r="M566" s="46" t="b">
        <f>K566=I566</f>
        <v>1</v>
      </c>
    </row>
    <row r="567" spans="1:13" ht="31.5" x14ac:dyDescent="0.25">
      <c r="A567" s="255" t="s">
        <v>282</v>
      </c>
      <c r="B567" s="255"/>
      <c r="C567" s="255"/>
      <c r="D567" s="129" t="s">
        <v>98</v>
      </c>
      <c r="E567" s="129" t="s">
        <v>275</v>
      </c>
      <c r="F567" s="130" t="s">
        <v>276</v>
      </c>
      <c r="G567" s="130" t="s">
        <v>277</v>
      </c>
      <c r="H567" s="130" t="s">
        <v>278</v>
      </c>
      <c r="I567" s="130" t="s">
        <v>58</v>
      </c>
    </row>
    <row r="568" spans="1:13" x14ac:dyDescent="0.25">
      <c r="A568" s="253" t="s">
        <v>311</v>
      </c>
      <c r="B568" s="253"/>
      <c r="C568" s="253"/>
      <c r="D568" s="134" t="s">
        <v>33</v>
      </c>
      <c r="E568" s="134">
        <v>5</v>
      </c>
      <c r="F568" s="134"/>
      <c r="G568" s="134"/>
      <c r="H568" s="134"/>
      <c r="I568" s="134">
        <v>5</v>
      </c>
    </row>
    <row r="569" spans="1:13" ht="15.75" x14ac:dyDescent="0.25">
      <c r="A569" s="256"/>
      <c r="B569" s="256"/>
      <c r="C569" s="256"/>
      <c r="D569" s="149"/>
      <c r="E569" s="149"/>
      <c r="F569" s="145"/>
      <c r="G569" s="146"/>
      <c r="H569" s="147"/>
      <c r="I569" s="130">
        <v>5</v>
      </c>
    </row>
    <row r="570" spans="1:13" x14ac:dyDescent="0.25">
      <c r="A570" s="259"/>
      <c r="B570" s="259"/>
      <c r="C570" s="259"/>
      <c r="D570" s="259"/>
      <c r="E570" s="259"/>
      <c r="F570" s="259"/>
      <c r="G570" s="259"/>
      <c r="H570" s="259"/>
      <c r="I570" s="259"/>
    </row>
    <row r="571" spans="1:13" ht="30" x14ac:dyDescent="0.25">
      <c r="A571" s="126" t="s">
        <v>517</v>
      </c>
      <c r="B571" s="126">
        <v>100858</v>
      </c>
      <c r="C571" s="127" t="s">
        <v>515</v>
      </c>
      <c r="D571" s="126" t="s">
        <v>7</v>
      </c>
      <c r="E571" s="126" t="s">
        <v>33</v>
      </c>
      <c r="F571" s="128">
        <f>I574</f>
        <v>2</v>
      </c>
      <c r="G571" s="128">
        <f>IFERROR(VLOOKUP(B571,CPU!$B:$I,8,FALSE),"NÃO TEM")</f>
        <v>677.32999999999993</v>
      </c>
      <c r="H571" s="128">
        <f>ROUND(G571*1.273,2)</f>
        <v>862.24</v>
      </c>
      <c r="I571" s="128">
        <f>ROUND(H571*F571,2)</f>
        <v>1724.48</v>
      </c>
      <c r="K571" s="48">
        <f>IFERROR(VLOOKUP(A571,ORÇAMENTO!$A:$I,9,FALSE),"NÃO TEM")</f>
        <v>1724.48</v>
      </c>
      <c r="M571" s="46" t="b">
        <f>K571=I571</f>
        <v>1</v>
      </c>
    </row>
    <row r="572" spans="1:13" ht="31.5" x14ac:dyDescent="0.25">
      <c r="A572" s="255" t="s">
        <v>282</v>
      </c>
      <c r="B572" s="255"/>
      <c r="C572" s="255"/>
      <c r="D572" s="129" t="s">
        <v>98</v>
      </c>
      <c r="E572" s="129" t="s">
        <v>275</v>
      </c>
      <c r="F572" s="130" t="s">
        <v>276</v>
      </c>
      <c r="G572" s="130" t="s">
        <v>277</v>
      </c>
      <c r="H572" s="130" t="s">
        <v>278</v>
      </c>
      <c r="I572" s="130" t="s">
        <v>58</v>
      </c>
    </row>
    <row r="573" spans="1:13" x14ac:dyDescent="0.25">
      <c r="A573" s="253" t="s">
        <v>311</v>
      </c>
      <c r="B573" s="253"/>
      <c r="C573" s="253"/>
      <c r="D573" s="134" t="s">
        <v>33</v>
      </c>
      <c r="E573" s="134">
        <v>2</v>
      </c>
      <c r="F573" s="134"/>
      <c r="G573" s="134"/>
      <c r="H573" s="134"/>
      <c r="I573" s="134">
        <v>2</v>
      </c>
    </row>
    <row r="574" spans="1:13" ht="15.75" x14ac:dyDescent="0.25">
      <c r="A574" s="256"/>
      <c r="B574" s="256"/>
      <c r="C574" s="256"/>
      <c r="D574" s="149"/>
      <c r="E574" s="149"/>
      <c r="F574" s="145"/>
      <c r="G574" s="146"/>
      <c r="H574" s="147"/>
      <c r="I574" s="130">
        <v>2</v>
      </c>
    </row>
    <row r="575" spans="1:13" x14ac:dyDescent="0.25">
      <c r="A575" s="259"/>
      <c r="B575" s="259"/>
      <c r="C575" s="259"/>
      <c r="D575" s="259"/>
      <c r="E575" s="259"/>
      <c r="F575" s="259"/>
      <c r="G575" s="259"/>
      <c r="H575" s="259"/>
      <c r="I575" s="259"/>
    </row>
    <row r="576" spans="1:13" ht="26.25" customHeight="1" x14ac:dyDescent="0.25">
      <c r="A576" s="126" t="s">
        <v>756</v>
      </c>
      <c r="B576" s="126">
        <v>3712</v>
      </c>
      <c r="C576" s="164" t="s">
        <v>516</v>
      </c>
      <c r="D576" s="126" t="s">
        <v>14</v>
      </c>
      <c r="E576" s="126" t="s">
        <v>679</v>
      </c>
      <c r="F576" s="128">
        <f>I579</f>
        <v>2</v>
      </c>
      <c r="G576" s="128">
        <f>IFERROR(VLOOKUP(B576,CPU!$B:$I,8,FALSE),"NÃO TEM")</f>
        <v>266.92</v>
      </c>
      <c r="H576" s="128">
        <f>ROUND(G576*1.273,2)</f>
        <v>339.79</v>
      </c>
      <c r="I576" s="128">
        <f>ROUND(H576*F576,2)</f>
        <v>679.58</v>
      </c>
      <c r="K576" s="48">
        <f>IFERROR(VLOOKUP(A576,ORÇAMENTO!$A:$I,9,FALSE),"NÃO TEM")</f>
        <v>679.58</v>
      </c>
      <c r="M576" s="46" t="b">
        <f>K576=I576</f>
        <v>1</v>
      </c>
    </row>
    <row r="577" spans="1:13" ht="31.5" x14ac:dyDescent="0.25">
      <c r="A577" s="255" t="s">
        <v>282</v>
      </c>
      <c r="B577" s="255"/>
      <c r="C577" s="255"/>
      <c r="D577" s="129" t="s">
        <v>98</v>
      </c>
      <c r="E577" s="129" t="s">
        <v>275</v>
      </c>
      <c r="F577" s="130" t="s">
        <v>276</v>
      </c>
      <c r="G577" s="130" t="s">
        <v>277</v>
      </c>
      <c r="H577" s="130" t="s">
        <v>278</v>
      </c>
      <c r="I577" s="130" t="s">
        <v>58</v>
      </c>
    </row>
    <row r="578" spans="1:13" x14ac:dyDescent="0.25">
      <c r="A578" s="253" t="s">
        <v>311</v>
      </c>
      <c r="B578" s="253"/>
      <c r="C578" s="253"/>
      <c r="D578" s="134" t="s">
        <v>679</v>
      </c>
      <c r="E578" s="134">
        <v>2</v>
      </c>
      <c r="F578" s="134"/>
      <c r="G578" s="134"/>
      <c r="H578" s="134"/>
      <c r="I578" s="134">
        <v>2</v>
      </c>
    </row>
    <row r="579" spans="1:13" ht="15.75" x14ac:dyDescent="0.25">
      <c r="A579" s="256"/>
      <c r="B579" s="256"/>
      <c r="C579" s="256"/>
      <c r="D579" s="149"/>
      <c r="E579" s="149"/>
      <c r="F579" s="145"/>
      <c r="G579" s="146"/>
      <c r="H579" s="147"/>
      <c r="I579" s="130">
        <v>2</v>
      </c>
    </row>
    <row r="580" spans="1:13" x14ac:dyDescent="0.25">
      <c r="A580" s="259"/>
      <c r="B580" s="259"/>
      <c r="C580" s="259"/>
      <c r="D580" s="259"/>
      <c r="E580" s="259"/>
      <c r="F580" s="259"/>
      <c r="G580" s="259"/>
      <c r="H580" s="259"/>
      <c r="I580" s="259"/>
    </row>
    <row r="581" spans="1:13" ht="15.75" x14ac:dyDescent="0.25">
      <c r="A581" s="124" t="s">
        <v>397</v>
      </c>
      <c r="B581" s="258" t="s">
        <v>114</v>
      </c>
      <c r="C581" s="258"/>
      <c r="D581" s="258"/>
      <c r="E581" s="258"/>
      <c r="F581" s="258"/>
      <c r="G581" s="258" t="e">
        <v>#REF!</v>
      </c>
      <c r="H581" s="258"/>
      <c r="I581" s="125">
        <f>I582+I587+I592+I597+I602</f>
        <v>3706.9300000000003</v>
      </c>
      <c r="K581" s="48">
        <f>IFERROR(VLOOKUP(A581,ORÇAMENTO!$A:$I,9,FALSE),"NÃO TEM")</f>
        <v>3706.9300000000003</v>
      </c>
      <c r="M581" s="46" t="b">
        <f>K581=I581</f>
        <v>1</v>
      </c>
    </row>
    <row r="582" spans="1:13" ht="45" x14ac:dyDescent="0.25">
      <c r="A582" s="126" t="s">
        <v>509</v>
      </c>
      <c r="B582" s="126" t="s">
        <v>757</v>
      </c>
      <c r="C582" s="127" t="s">
        <v>453</v>
      </c>
      <c r="D582" s="126" t="s">
        <v>685</v>
      </c>
      <c r="E582" s="126" t="s">
        <v>679</v>
      </c>
      <c r="F582" s="128">
        <f>I585</f>
        <v>3</v>
      </c>
      <c r="G582" s="128">
        <f>IFERROR(VLOOKUP(B582,CPU!$B:$I,8,FALSE),"NÃO TEM")</f>
        <v>163.38</v>
      </c>
      <c r="H582" s="128">
        <f>ROUND(G582*1.273,2)</f>
        <v>207.98</v>
      </c>
      <c r="I582" s="128">
        <f>ROUND(H582*F582,2)</f>
        <v>623.94000000000005</v>
      </c>
      <c r="K582" s="48">
        <f>IFERROR(VLOOKUP(A582,ORÇAMENTO!$A:$I,9,FALSE),"NÃO TEM")</f>
        <v>623.94000000000005</v>
      </c>
      <c r="M582" s="46" t="b">
        <f>K582=I582</f>
        <v>1</v>
      </c>
    </row>
    <row r="583" spans="1:13" ht="31.5" x14ac:dyDescent="0.25">
      <c r="A583" s="255" t="s">
        <v>282</v>
      </c>
      <c r="B583" s="255"/>
      <c r="C583" s="255"/>
      <c r="D583" s="129" t="s">
        <v>98</v>
      </c>
      <c r="E583" s="129" t="s">
        <v>275</v>
      </c>
      <c r="F583" s="130" t="s">
        <v>276</v>
      </c>
      <c r="G583" s="130" t="s">
        <v>277</v>
      </c>
      <c r="H583" s="130" t="s">
        <v>278</v>
      </c>
      <c r="I583" s="130" t="s">
        <v>58</v>
      </c>
    </row>
    <row r="584" spans="1:13" x14ac:dyDescent="0.25">
      <c r="A584" s="253" t="s">
        <v>311</v>
      </c>
      <c r="B584" s="253"/>
      <c r="C584" s="253"/>
      <c r="D584" s="134" t="s">
        <v>679</v>
      </c>
      <c r="E584" s="134">
        <v>3</v>
      </c>
      <c r="F584" s="134"/>
      <c r="G584" s="134"/>
      <c r="H584" s="134"/>
      <c r="I584" s="134">
        <v>3</v>
      </c>
    </row>
    <row r="585" spans="1:13" ht="15.75" x14ac:dyDescent="0.25">
      <c r="A585" s="256"/>
      <c r="B585" s="256"/>
      <c r="C585" s="256"/>
      <c r="D585" s="149"/>
      <c r="E585" s="149"/>
      <c r="F585" s="145"/>
      <c r="G585" s="146"/>
      <c r="H585" s="147"/>
      <c r="I585" s="130">
        <v>3</v>
      </c>
    </row>
    <row r="586" spans="1:13" x14ac:dyDescent="0.25">
      <c r="A586" s="259"/>
      <c r="B586" s="259"/>
      <c r="C586" s="259"/>
      <c r="D586" s="259"/>
      <c r="E586" s="259"/>
      <c r="F586" s="259"/>
      <c r="G586" s="259"/>
      <c r="H586" s="259"/>
      <c r="I586" s="259"/>
    </row>
    <row r="587" spans="1:13" ht="45" x14ac:dyDescent="0.25">
      <c r="A587" s="126" t="s">
        <v>510</v>
      </c>
      <c r="B587" s="126" t="s">
        <v>758</v>
      </c>
      <c r="C587" s="127" t="s">
        <v>454</v>
      </c>
      <c r="D587" s="126" t="s">
        <v>685</v>
      </c>
      <c r="E587" s="126" t="s">
        <v>679</v>
      </c>
      <c r="F587" s="128">
        <f>I590</f>
        <v>3</v>
      </c>
      <c r="G587" s="128">
        <f>IFERROR(VLOOKUP(B587,CPU!$B:$I,8,FALSE),"NÃO TEM")</f>
        <v>300.14999999999998</v>
      </c>
      <c r="H587" s="128">
        <f>ROUND(G587*1.273,2)</f>
        <v>382.09</v>
      </c>
      <c r="I587" s="128">
        <f>ROUND(H587*F587,2)</f>
        <v>1146.27</v>
      </c>
      <c r="K587" s="48">
        <f>IFERROR(VLOOKUP(A587,ORÇAMENTO!$A:$I,9,FALSE),"NÃO TEM")</f>
        <v>1146.27</v>
      </c>
      <c r="M587" s="46" t="b">
        <f>K587=I587</f>
        <v>1</v>
      </c>
    </row>
    <row r="588" spans="1:13" ht="31.5" x14ac:dyDescent="0.25">
      <c r="A588" s="255" t="s">
        <v>282</v>
      </c>
      <c r="B588" s="255"/>
      <c r="C588" s="255"/>
      <c r="D588" s="129" t="s">
        <v>98</v>
      </c>
      <c r="E588" s="129" t="s">
        <v>275</v>
      </c>
      <c r="F588" s="130" t="s">
        <v>276</v>
      </c>
      <c r="G588" s="130" t="s">
        <v>277</v>
      </c>
      <c r="H588" s="130" t="s">
        <v>278</v>
      </c>
      <c r="I588" s="130" t="s">
        <v>58</v>
      </c>
    </row>
    <row r="589" spans="1:13" x14ac:dyDescent="0.25">
      <c r="A589" s="253" t="s">
        <v>311</v>
      </c>
      <c r="B589" s="253"/>
      <c r="C589" s="253"/>
      <c r="D589" s="134" t="s">
        <v>679</v>
      </c>
      <c r="E589" s="134">
        <v>3</v>
      </c>
      <c r="F589" s="134"/>
      <c r="G589" s="134"/>
      <c r="H589" s="134"/>
      <c r="I589" s="134">
        <v>3</v>
      </c>
    </row>
    <row r="590" spans="1:13" ht="15.75" x14ac:dyDescent="0.25">
      <c r="A590" s="256"/>
      <c r="B590" s="256"/>
      <c r="C590" s="256"/>
      <c r="D590" s="149"/>
      <c r="E590" s="149"/>
      <c r="F590" s="145"/>
      <c r="G590" s="146"/>
      <c r="H590" s="147"/>
      <c r="I590" s="130">
        <v>3</v>
      </c>
    </row>
    <row r="591" spans="1:13" x14ac:dyDescent="0.25">
      <c r="A591" s="259"/>
      <c r="B591" s="259"/>
      <c r="C591" s="259"/>
      <c r="D591" s="259"/>
      <c r="E591" s="259"/>
      <c r="F591" s="259"/>
      <c r="G591" s="259"/>
      <c r="H591" s="259"/>
      <c r="I591" s="259"/>
    </row>
    <row r="592" spans="1:13" ht="30" x14ac:dyDescent="0.25">
      <c r="A592" s="126" t="s">
        <v>511</v>
      </c>
      <c r="B592" s="126">
        <v>6390</v>
      </c>
      <c r="C592" s="127" t="s">
        <v>456</v>
      </c>
      <c r="D592" s="126" t="s">
        <v>14</v>
      </c>
      <c r="E592" s="126" t="s">
        <v>682</v>
      </c>
      <c r="F592" s="128">
        <f>I595</f>
        <v>30</v>
      </c>
      <c r="G592" s="128">
        <f>IFERROR(VLOOKUP(B592,CPU!$B:$I,8,FALSE),"NÃO TEM")</f>
        <v>18.3</v>
      </c>
      <c r="H592" s="128">
        <f>ROUND(G592*1.273,2)</f>
        <v>23.3</v>
      </c>
      <c r="I592" s="128">
        <f>ROUND(H592*F592,2)</f>
        <v>699</v>
      </c>
      <c r="K592" s="48">
        <f>IFERROR(VLOOKUP(A592,ORÇAMENTO!$A:$I,9,FALSE),"NÃO TEM")</f>
        <v>699</v>
      </c>
      <c r="M592" s="46" t="b">
        <f>K592=I592</f>
        <v>1</v>
      </c>
    </row>
    <row r="593" spans="1:13" ht="31.5" x14ac:dyDescent="0.25">
      <c r="A593" s="255" t="s">
        <v>282</v>
      </c>
      <c r="B593" s="255"/>
      <c r="C593" s="255"/>
      <c r="D593" s="129" t="s">
        <v>98</v>
      </c>
      <c r="E593" s="129" t="s">
        <v>275</v>
      </c>
      <c r="F593" s="130" t="s">
        <v>276</v>
      </c>
      <c r="G593" s="130" t="s">
        <v>277</v>
      </c>
      <c r="H593" s="130" t="s">
        <v>278</v>
      </c>
      <c r="I593" s="130" t="s">
        <v>58</v>
      </c>
    </row>
    <row r="594" spans="1:13" x14ac:dyDescent="0.25">
      <c r="A594" s="253" t="s">
        <v>311</v>
      </c>
      <c r="B594" s="253"/>
      <c r="C594" s="253"/>
      <c r="D594" s="134" t="s">
        <v>682</v>
      </c>
      <c r="E594" s="134">
        <v>30</v>
      </c>
      <c r="F594" s="134"/>
      <c r="G594" s="134"/>
      <c r="H594" s="134"/>
      <c r="I594" s="134">
        <v>30</v>
      </c>
    </row>
    <row r="595" spans="1:13" ht="15.75" x14ac:dyDescent="0.25">
      <c r="A595" s="256"/>
      <c r="B595" s="256"/>
      <c r="C595" s="256"/>
      <c r="D595" s="149"/>
      <c r="E595" s="149"/>
      <c r="F595" s="145"/>
      <c r="G595" s="146"/>
      <c r="H595" s="147"/>
      <c r="I595" s="130">
        <v>30</v>
      </c>
    </row>
    <row r="596" spans="1:13" x14ac:dyDescent="0.25">
      <c r="A596" s="259"/>
      <c r="B596" s="259"/>
      <c r="C596" s="259"/>
      <c r="D596" s="259"/>
      <c r="E596" s="259"/>
      <c r="F596" s="259"/>
      <c r="G596" s="259"/>
      <c r="H596" s="259"/>
      <c r="I596" s="259"/>
    </row>
    <row r="597" spans="1:13" ht="45" x14ac:dyDescent="0.25">
      <c r="A597" s="126" t="s">
        <v>512</v>
      </c>
      <c r="B597" s="126">
        <v>12636</v>
      </c>
      <c r="C597" s="127" t="s">
        <v>457</v>
      </c>
      <c r="D597" s="126" t="s">
        <v>14</v>
      </c>
      <c r="E597" s="126" t="s">
        <v>679</v>
      </c>
      <c r="F597" s="128">
        <f>I600</f>
        <v>12</v>
      </c>
      <c r="G597" s="128">
        <f>IFERROR(VLOOKUP(B597,CPU!$B:$I,8,FALSE),"NÃO TEM")</f>
        <v>24.74</v>
      </c>
      <c r="H597" s="128">
        <f>ROUND(G597*1.273,2)</f>
        <v>31.49</v>
      </c>
      <c r="I597" s="128">
        <f>ROUND(H597*F597,2)</f>
        <v>377.88</v>
      </c>
      <c r="K597" s="48">
        <f>IFERROR(VLOOKUP(A597,ORÇAMENTO!$A:$I,9,FALSE),"NÃO TEM")</f>
        <v>377.88</v>
      </c>
      <c r="M597" s="46" t="b">
        <f>K597=I597</f>
        <v>1</v>
      </c>
    </row>
    <row r="598" spans="1:13" ht="31.5" x14ac:dyDescent="0.25">
      <c r="A598" s="255" t="s">
        <v>282</v>
      </c>
      <c r="B598" s="255"/>
      <c r="C598" s="255"/>
      <c r="D598" s="129" t="s">
        <v>98</v>
      </c>
      <c r="E598" s="129" t="s">
        <v>275</v>
      </c>
      <c r="F598" s="130" t="s">
        <v>276</v>
      </c>
      <c r="G598" s="130" t="s">
        <v>277</v>
      </c>
      <c r="H598" s="130" t="s">
        <v>278</v>
      </c>
      <c r="I598" s="130" t="s">
        <v>58</v>
      </c>
    </row>
    <row r="599" spans="1:13" x14ac:dyDescent="0.25">
      <c r="A599" s="253" t="s">
        <v>311</v>
      </c>
      <c r="B599" s="253"/>
      <c r="C599" s="253"/>
      <c r="D599" s="134" t="s">
        <v>679</v>
      </c>
      <c r="E599" s="134">
        <v>12</v>
      </c>
      <c r="F599" s="134"/>
      <c r="G599" s="134"/>
      <c r="H599" s="134"/>
      <c r="I599" s="134">
        <v>12</v>
      </c>
    </row>
    <row r="600" spans="1:13" ht="15.75" x14ac:dyDescent="0.25">
      <c r="A600" s="256"/>
      <c r="B600" s="256"/>
      <c r="C600" s="256"/>
      <c r="D600" s="149"/>
      <c r="E600" s="149"/>
      <c r="F600" s="145"/>
      <c r="G600" s="146"/>
      <c r="H600" s="147"/>
      <c r="I600" s="130">
        <v>12</v>
      </c>
    </row>
    <row r="601" spans="1:13" x14ac:dyDescent="0.25">
      <c r="A601" s="259"/>
      <c r="B601" s="259"/>
      <c r="C601" s="259"/>
      <c r="D601" s="259"/>
      <c r="E601" s="259"/>
      <c r="F601" s="259"/>
      <c r="G601" s="259"/>
      <c r="H601" s="259"/>
      <c r="I601" s="259"/>
    </row>
    <row r="602" spans="1:13" ht="60" x14ac:dyDescent="0.25">
      <c r="A602" s="126" t="s">
        <v>513</v>
      </c>
      <c r="B602" s="126">
        <v>98104</v>
      </c>
      <c r="C602" s="127" t="s">
        <v>458</v>
      </c>
      <c r="D602" s="126" t="s">
        <v>7</v>
      </c>
      <c r="E602" s="126" t="s">
        <v>33</v>
      </c>
      <c r="F602" s="128">
        <f>I605</f>
        <v>2</v>
      </c>
      <c r="G602" s="128">
        <f>IFERROR(VLOOKUP(B602,CPU!$B:$I,8,FALSE),"NÃO TEM")</f>
        <v>337.71999999999997</v>
      </c>
      <c r="H602" s="128">
        <f>ROUND(G602*1.273,2)</f>
        <v>429.92</v>
      </c>
      <c r="I602" s="128">
        <f>ROUND(H602*F602,2)</f>
        <v>859.84</v>
      </c>
      <c r="K602" s="48">
        <f>IFERROR(VLOOKUP(A602,ORÇAMENTO!$A:$I,9,FALSE),"NÃO TEM")</f>
        <v>859.84</v>
      </c>
      <c r="M602" s="46" t="b">
        <f>K602=I602</f>
        <v>1</v>
      </c>
    </row>
    <row r="603" spans="1:13" ht="31.5" x14ac:dyDescent="0.25">
      <c r="A603" s="255" t="s">
        <v>282</v>
      </c>
      <c r="B603" s="255"/>
      <c r="C603" s="255"/>
      <c r="D603" s="129" t="s">
        <v>98</v>
      </c>
      <c r="E603" s="129" t="s">
        <v>275</v>
      </c>
      <c r="F603" s="130" t="s">
        <v>276</v>
      </c>
      <c r="G603" s="130" t="s">
        <v>277</v>
      </c>
      <c r="H603" s="130" t="s">
        <v>278</v>
      </c>
      <c r="I603" s="130" t="s">
        <v>58</v>
      </c>
    </row>
    <row r="604" spans="1:13" x14ac:dyDescent="0.25">
      <c r="A604" s="253" t="s">
        <v>311</v>
      </c>
      <c r="B604" s="253"/>
      <c r="C604" s="253"/>
      <c r="D604" s="134" t="s">
        <v>33</v>
      </c>
      <c r="E604" s="134">
        <v>2</v>
      </c>
      <c r="F604" s="134"/>
      <c r="G604" s="134"/>
      <c r="H604" s="134"/>
      <c r="I604" s="134">
        <v>2</v>
      </c>
    </row>
    <row r="605" spans="1:13" ht="15.75" x14ac:dyDescent="0.25">
      <c r="A605" s="256"/>
      <c r="B605" s="256"/>
      <c r="C605" s="256"/>
      <c r="D605" s="149"/>
      <c r="E605" s="149"/>
      <c r="F605" s="145"/>
      <c r="G605" s="146"/>
      <c r="H605" s="147"/>
      <c r="I605" s="130">
        <v>2</v>
      </c>
    </row>
    <row r="606" spans="1:13" x14ac:dyDescent="0.25">
      <c r="A606" s="259"/>
      <c r="B606" s="259"/>
      <c r="C606" s="259"/>
      <c r="D606" s="259"/>
      <c r="E606" s="259"/>
      <c r="F606" s="259"/>
      <c r="G606" s="259"/>
      <c r="H606" s="259"/>
      <c r="I606" s="259"/>
    </row>
    <row r="607" spans="1:13" ht="15.75" x14ac:dyDescent="0.25">
      <c r="A607" s="124" t="s">
        <v>398</v>
      </c>
      <c r="B607" s="258" t="s">
        <v>115</v>
      </c>
      <c r="C607" s="258"/>
      <c r="D607" s="258"/>
      <c r="E607" s="258"/>
      <c r="F607" s="258"/>
      <c r="G607" s="258" t="e">
        <v>#REF!</v>
      </c>
      <c r="H607" s="258"/>
      <c r="I607" s="125">
        <f>I608</f>
        <v>24748</v>
      </c>
      <c r="K607" s="48">
        <f>IFERROR(VLOOKUP(A607,ORÇAMENTO!$A:$I,9,FALSE),"NÃO TEM")</f>
        <v>24748</v>
      </c>
      <c r="M607" s="46" t="b">
        <f>K607=I607</f>
        <v>1</v>
      </c>
    </row>
    <row r="608" spans="1:13" ht="15.75" x14ac:dyDescent="0.25">
      <c r="A608" s="124" t="s">
        <v>399</v>
      </c>
      <c r="B608" s="258" t="s">
        <v>37</v>
      </c>
      <c r="C608" s="258"/>
      <c r="D608" s="258"/>
      <c r="E608" s="258"/>
      <c r="F608" s="258"/>
      <c r="G608" s="258">
        <v>19440.84</v>
      </c>
      <c r="H608" s="258"/>
      <c r="I608" s="125">
        <f>I609+I614</f>
        <v>24748</v>
      </c>
      <c r="K608" s="48">
        <f>IFERROR(VLOOKUP(A608,ORÇAMENTO!$A:$I,9,FALSE),"NÃO TEM")</f>
        <v>24748</v>
      </c>
      <c r="M608" s="46" t="b">
        <f>K608=I608</f>
        <v>1</v>
      </c>
    </row>
    <row r="609" spans="1:13" ht="45" x14ac:dyDescent="0.25">
      <c r="A609" s="126" t="s">
        <v>400</v>
      </c>
      <c r="B609" s="126">
        <v>3230</v>
      </c>
      <c r="C609" s="127" t="s">
        <v>56</v>
      </c>
      <c r="D609" s="126" t="s">
        <v>14</v>
      </c>
      <c r="E609" s="126" t="s">
        <v>682</v>
      </c>
      <c r="F609" s="128">
        <f>I612</f>
        <v>62</v>
      </c>
      <c r="G609" s="128">
        <f>IFERROR(VLOOKUP(B609,CPU!$B:$I,8,FALSE),"NÃO TEM")</f>
        <v>301.40000000000003</v>
      </c>
      <c r="H609" s="128">
        <f>ROUND(G609*1.273,2)</f>
        <v>383.68</v>
      </c>
      <c r="I609" s="128">
        <f>ROUND(H609*F609,2)</f>
        <v>23788.16</v>
      </c>
      <c r="K609" s="48">
        <f>IFERROR(VLOOKUP(A609,ORÇAMENTO!$A:$I,9,FALSE),"NÃO TEM")</f>
        <v>23788.16</v>
      </c>
      <c r="M609" s="46" t="b">
        <f>K609=I609</f>
        <v>1</v>
      </c>
    </row>
    <row r="610" spans="1:13" ht="31.5" x14ac:dyDescent="0.25">
      <c r="A610" s="255" t="s">
        <v>282</v>
      </c>
      <c r="B610" s="255"/>
      <c r="C610" s="255"/>
      <c r="D610" s="129" t="s">
        <v>98</v>
      </c>
      <c r="E610" s="129" t="s">
        <v>275</v>
      </c>
      <c r="F610" s="130" t="s">
        <v>276</v>
      </c>
      <c r="G610" s="130" t="s">
        <v>277</v>
      </c>
      <c r="H610" s="130" t="s">
        <v>278</v>
      </c>
      <c r="I610" s="130" t="s">
        <v>58</v>
      </c>
    </row>
    <row r="611" spans="1:13" x14ac:dyDescent="0.25">
      <c r="A611" s="253" t="s">
        <v>311</v>
      </c>
      <c r="B611" s="253"/>
      <c r="C611" s="253"/>
      <c r="D611" s="134" t="s">
        <v>682</v>
      </c>
      <c r="E611" s="134">
        <v>62</v>
      </c>
      <c r="F611" s="134"/>
      <c r="G611" s="134"/>
      <c r="H611" s="134"/>
      <c r="I611" s="134">
        <v>62</v>
      </c>
    </row>
    <row r="612" spans="1:13" ht="15.75" x14ac:dyDescent="0.25">
      <c r="A612" s="256"/>
      <c r="B612" s="256"/>
      <c r="C612" s="256"/>
      <c r="D612" s="149"/>
      <c r="E612" s="149"/>
      <c r="F612" s="145"/>
      <c r="G612" s="146"/>
      <c r="H612" s="147"/>
      <c r="I612" s="130">
        <v>62</v>
      </c>
    </row>
    <row r="613" spans="1:13" x14ac:dyDescent="0.25">
      <c r="A613" s="135"/>
      <c r="B613" s="136"/>
      <c r="C613" s="137"/>
      <c r="D613" s="135"/>
      <c r="E613" s="135"/>
      <c r="F613" s="138"/>
      <c r="G613" s="138"/>
      <c r="H613" s="138"/>
      <c r="I613" s="138"/>
    </row>
    <row r="614" spans="1:13" ht="45" x14ac:dyDescent="0.25">
      <c r="A614" s="126" t="s">
        <v>401</v>
      </c>
      <c r="B614" s="126">
        <v>89800</v>
      </c>
      <c r="C614" s="127" t="s">
        <v>38</v>
      </c>
      <c r="D614" s="126" t="s">
        <v>7</v>
      </c>
      <c r="E614" s="126" t="s">
        <v>19</v>
      </c>
      <c r="F614" s="128">
        <f>I617</f>
        <v>28</v>
      </c>
      <c r="G614" s="128">
        <f>IFERROR(VLOOKUP(B614,CPU!$B:$I,8,FALSE),"NÃO TEM")</f>
        <v>26.93</v>
      </c>
      <c r="H614" s="128">
        <f>ROUND(G614*1.273,2)</f>
        <v>34.28</v>
      </c>
      <c r="I614" s="128">
        <f>ROUND(H614*F614,2)</f>
        <v>959.84</v>
      </c>
      <c r="K614" s="48">
        <f>IFERROR(VLOOKUP(A614,ORÇAMENTO!$A:$I,9,FALSE),"NÃO TEM")</f>
        <v>959.84</v>
      </c>
      <c r="M614" s="46" t="b">
        <f>K614=I614</f>
        <v>1</v>
      </c>
    </row>
    <row r="615" spans="1:13" ht="31.5" x14ac:dyDescent="0.25">
      <c r="A615" s="255" t="s">
        <v>282</v>
      </c>
      <c r="B615" s="255"/>
      <c r="C615" s="255"/>
      <c r="D615" s="129" t="s">
        <v>98</v>
      </c>
      <c r="E615" s="129" t="s">
        <v>275</v>
      </c>
      <c r="F615" s="130" t="s">
        <v>276</v>
      </c>
      <c r="G615" s="130" t="s">
        <v>277</v>
      </c>
      <c r="H615" s="130" t="s">
        <v>278</v>
      </c>
      <c r="I615" s="130" t="s">
        <v>58</v>
      </c>
    </row>
    <row r="616" spans="1:13" x14ac:dyDescent="0.25">
      <c r="A616" s="253" t="s">
        <v>311</v>
      </c>
      <c r="B616" s="253"/>
      <c r="C616" s="253"/>
      <c r="D616" s="134" t="s">
        <v>19</v>
      </c>
      <c r="E616" s="134">
        <v>28</v>
      </c>
      <c r="F616" s="134"/>
      <c r="G616" s="134"/>
      <c r="H616" s="134"/>
      <c r="I616" s="134">
        <v>28</v>
      </c>
    </row>
    <row r="617" spans="1:13" ht="15.75" x14ac:dyDescent="0.25">
      <c r="A617" s="256"/>
      <c r="B617" s="256"/>
      <c r="C617" s="256"/>
      <c r="D617" s="149"/>
      <c r="E617" s="149"/>
      <c r="F617" s="145"/>
      <c r="G617" s="146"/>
      <c r="H617" s="147"/>
      <c r="I617" s="130">
        <v>28</v>
      </c>
    </row>
    <row r="618" spans="1:13" ht="15.75" x14ac:dyDescent="0.25">
      <c r="A618" s="175"/>
      <c r="B618" s="136"/>
      <c r="C618" s="137"/>
      <c r="D618" s="135"/>
      <c r="E618" s="135"/>
      <c r="F618" s="138"/>
      <c r="G618" s="138"/>
      <c r="H618" s="138"/>
      <c r="I618" s="138"/>
    </row>
    <row r="619" spans="1:13" ht="15.75" x14ac:dyDescent="0.25">
      <c r="A619" s="124" t="s">
        <v>402</v>
      </c>
      <c r="B619" s="258" t="s">
        <v>39</v>
      </c>
      <c r="C619" s="258"/>
      <c r="D619" s="258"/>
      <c r="E619" s="258"/>
      <c r="F619" s="258"/>
      <c r="G619" s="258" t="e">
        <v>#REF!</v>
      </c>
      <c r="H619" s="258"/>
      <c r="I619" s="125">
        <f>I620+I654+I687+I711+I735+I740+I745+I750+I755+I765+I760+I770+I775+I809</f>
        <v>127690.63</v>
      </c>
      <c r="K619" s="48">
        <f>IFERROR(VLOOKUP(A619,ORÇAMENTO!$A:$I,9,FALSE),"NÃO TEM")</f>
        <v>127690.63</v>
      </c>
      <c r="M619" s="46" t="b">
        <f>K619=I619</f>
        <v>1</v>
      </c>
    </row>
    <row r="620" spans="1:13" ht="25.5" customHeight="1" x14ac:dyDescent="0.25">
      <c r="A620" s="126" t="s">
        <v>403</v>
      </c>
      <c r="B620" s="126">
        <v>3395</v>
      </c>
      <c r="C620" s="127" t="s">
        <v>256</v>
      </c>
      <c r="D620" s="126" t="s">
        <v>14</v>
      </c>
      <c r="E620" s="126" t="s">
        <v>679</v>
      </c>
      <c r="F620" s="156">
        <f>I652</f>
        <v>94</v>
      </c>
      <c r="G620" s="128">
        <f>IFERROR(VLOOKUP(B620,CPU!$B:$I,8,FALSE),"NÃO TEM")</f>
        <v>268.07</v>
      </c>
      <c r="H620" s="128">
        <f>ROUND(G620*1.273,2)</f>
        <v>341.25</v>
      </c>
      <c r="I620" s="128">
        <f>ROUND(H620*F620,2)</f>
        <v>32077.5</v>
      </c>
      <c r="K620" s="48">
        <f>IFERROR(VLOOKUP(A620,ORÇAMENTO!$A:$I,9,FALSE),"NÃO TEM")</f>
        <v>32077.5</v>
      </c>
      <c r="M620" s="46" t="b">
        <f>K620=I620</f>
        <v>1</v>
      </c>
    </row>
    <row r="621" spans="1:13" ht="31.5" x14ac:dyDescent="0.25">
      <c r="A621" s="255" t="s">
        <v>282</v>
      </c>
      <c r="B621" s="255"/>
      <c r="C621" s="255"/>
      <c r="D621" s="129" t="s">
        <v>98</v>
      </c>
      <c r="E621" s="129" t="s">
        <v>275</v>
      </c>
      <c r="F621" s="130" t="s">
        <v>276</v>
      </c>
      <c r="G621" s="130" t="s">
        <v>277</v>
      </c>
      <c r="H621" s="130" t="s">
        <v>278</v>
      </c>
      <c r="I621" s="130" t="s">
        <v>58</v>
      </c>
    </row>
    <row r="622" spans="1:13" x14ac:dyDescent="0.25">
      <c r="A622" s="253" t="s">
        <v>470</v>
      </c>
      <c r="B622" s="253"/>
      <c r="C622" s="253"/>
      <c r="D622" s="131"/>
      <c r="E622" s="150">
        <v>8</v>
      </c>
      <c r="F622" s="147"/>
      <c r="G622" s="176"/>
      <c r="H622" s="133"/>
      <c r="I622" s="134">
        <v>8</v>
      </c>
    </row>
    <row r="623" spans="1:13" x14ac:dyDescent="0.25">
      <c r="A623" s="253" t="s">
        <v>313</v>
      </c>
      <c r="B623" s="253"/>
      <c r="C623" s="253"/>
      <c r="D623" s="131"/>
      <c r="E623" s="150">
        <v>3</v>
      </c>
      <c r="F623" s="147"/>
      <c r="G623" s="147"/>
      <c r="H623" s="147"/>
      <c r="I623" s="150">
        <v>3</v>
      </c>
    </row>
    <row r="624" spans="1:13" x14ac:dyDescent="0.25">
      <c r="A624" s="253" t="s">
        <v>314</v>
      </c>
      <c r="B624" s="253"/>
      <c r="C624" s="253"/>
      <c r="D624" s="131"/>
      <c r="E624" s="150">
        <v>2</v>
      </c>
      <c r="F624" s="147"/>
      <c r="G624" s="147"/>
      <c r="H624" s="147"/>
      <c r="I624" s="150">
        <v>2</v>
      </c>
    </row>
    <row r="625" spans="1:9" x14ac:dyDescent="0.25">
      <c r="A625" s="253" t="s">
        <v>316</v>
      </c>
      <c r="B625" s="253"/>
      <c r="C625" s="253"/>
      <c r="D625" s="131"/>
      <c r="E625" s="150">
        <v>1</v>
      </c>
      <c r="F625" s="147"/>
      <c r="G625" s="147"/>
      <c r="H625" s="147"/>
      <c r="I625" s="150">
        <v>1</v>
      </c>
    </row>
    <row r="626" spans="1:9" x14ac:dyDescent="0.25">
      <c r="A626" s="253" t="s">
        <v>315</v>
      </c>
      <c r="B626" s="253"/>
      <c r="C626" s="253"/>
      <c r="D626" s="131"/>
      <c r="E626" s="150">
        <v>3</v>
      </c>
      <c r="F626" s="147"/>
      <c r="G626" s="147"/>
      <c r="H626" s="147"/>
      <c r="I626" s="150">
        <v>3</v>
      </c>
    </row>
    <row r="627" spans="1:9" x14ac:dyDescent="0.25">
      <c r="A627" s="253" t="s">
        <v>317</v>
      </c>
      <c r="B627" s="253"/>
      <c r="C627" s="253"/>
      <c r="D627" s="131"/>
      <c r="E627" s="150">
        <v>4</v>
      </c>
      <c r="F627" s="147"/>
      <c r="G627" s="147"/>
      <c r="H627" s="147"/>
      <c r="I627" s="150">
        <v>4</v>
      </c>
    </row>
    <row r="628" spans="1:9" x14ac:dyDescent="0.25">
      <c r="A628" s="253" t="s">
        <v>318</v>
      </c>
      <c r="B628" s="253"/>
      <c r="C628" s="253"/>
      <c r="D628" s="131"/>
      <c r="E628" s="150">
        <v>2</v>
      </c>
      <c r="F628" s="147"/>
      <c r="G628" s="147"/>
      <c r="H628" s="147"/>
      <c r="I628" s="150">
        <v>2</v>
      </c>
    </row>
    <row r="629" spans="1:9" x14ac:dyDescent="0.25">
      <c r="A629" s="254" t="s">
        <v>328</v>
      </c>
      <c r="B629" s="254"/>
      <c r="C629" s="254"/>
      <c r="D629" s="131"/>
      <c r="E629" s="150">
        <v>8</v>
      </c>
      <c r="F629" s="147"/>
      <c r="G629" s="147"/>
      <c r="H629" s="147"/>
      <c r="I629" s="150">
        <v>8</v>
      </c>
    </row>
    <row r="630" spans="1:9" x14ac:dyDescent="0.25">
      <c r="A630" s="253" t="s">
        <v>319</v>
      </c>
      <c r="B630" s="253"/>
      <c r="C630" s="253"/>
      <c r="D630" s="131"/>
      <c r="E630" s="150">
        <v>2</v>
      </c>
      <c r="F630" s="150"/>
      <c r="G630" s="150"/>
      <c r="H630" s="150"/>
      <c r="I630" s="150">
        <v>2</v>
      </c>
    </row>
    <row r="631" spans="1:9" x14ac:dyDescent="0.25">
      <c r="A631" s="253" t="s">
        <v>320</v>
      </c>
      <c r="B631" s="253"/>
      <c r="C631" s="253"/>
      <c r="D631" s="131"/>
      <c r="E631" s="150">
        <v>2</v>
      </c>
      <c r="F631" s="150"/>
      <c r="G631" s="150"/>
      <c r="H631" s="150"/>
      <c r="I631" s="150">
        <v>2</v>
      </c>
    </row>
    <row r="632" spans="1:9" x14ac:dyDescent="0.25">
      <c r="A632" s="253" t="s">
        <v>321</v>
      </c>
      <c r="B632" s="253"/>
      <c r="C632" s="253"/>
      <c r="D632" s="131"/>
      <c r="E632" s="150">
        <v>2</v>
      </c>
      <c r="F632" s="150"/>
      <c r="G632" s="150"/>
      <c r="H632" s="150"/>
      <c r="I632" s="150">
        <v>2</v>
      </c>
    </row>
    <row r="633" spans="1:9" x14ac:dyDescent="0.25">
      <c r="A633" s="253" t="s">
        <v>322</v>
      </c>
      <c r="B633" s="253"/>
      <c r="C633" s="253"/>
      <c r="D633" s="131"/>
      <c r="E633" s="150">
        <v>2</v>
      </c>
      <c r="F633" s="150"/>
      <c r="G633" s="150"/>
      <c r="H633" s="150"/>
      <c r="I633" s="150">
        <v>2</v>
      </c>
    </row>
    <row r="634" spans="1:9" x14ac:dyDescent="0.25">
      <c r="A634" s="253" t="s">
        <v>323</v>
      </c>
      <c r="B634" s="253"/>
      <c r="C634" s="253"/>
      <c r="D634" s="131"/>
      <c r="E634" s="150">
        <v>1</v>
      </c>
      <c r="F634" s="150"/>
      <c r="G634" s="150"/>
      <c r="H634" s="150"/>
      <c r="I634" s="150">
        <v>1</v>
      </c>
    </row>
    <row r="635" spans="1:9" x14ac:dyDescent="0.25">
      <c r="A635" s="253" t="s">
        <v>324</v>
      </c>
      <c r="B635" s="253"/>
      <c r="C635" s="253"/>
      <c r="D635" s="131"/>
      <c r="E635" s="150">
        <v>3</v>
      </c>
      <c r="F635" s="150"/>
      <c r="G635" s="150"/>
      <c r="H635" s="150"/>
      <c r="I635" s="150">
        <v>3</v>
      </c>
    </row>
    <row r="636" spans="1:9" x14ac:dyDescent="0.25">
      <c r="A636" s="253" t="s">
        <v>325</v>
      </c>
      <c r="B636" s="253"/>
      <c r="C636" s="253"/>
      <c r="D636" s="131"/>
      <c r="E636" s="150">
        <v>4</v>
      </c>
      <c r="F636" s="150"/>
      <c r="G636" s="150"/>
      <c r="H636" s="150"/>
      <c r="I636" s="150">
        <v>4</v>
      </c>
    </row>
    <row r="637" spans="1:9" x14ac:dyDescent="0.25">
      <c r="A637" s="253" t="s">
        <v>326</v>
      </c>
      <c r="B637" s="253"/>
      <c r="C637" s="253"/>
      <c r="D637" s="131"/>
      <c r="E637" s="150">
        <v>2</v>
      </c>
      <c r="F637" s="150"/>
      <c r="G637" s="150"/>
      <c r="H637" s="150"/>
      <c r="I637" s="150">
        <v>2</v>
      </c>
    </row>
    <row r="638" spans="1:9" x14ac:dyDescent="0.25">
      <c r="A638" s="253" t="s">
        <v>327</v>
      </c>
      <c r="B638" s="253"/>
      <c r="C638" s="253"/>
      <c r="D638" s="131"/>
      <c r="E638" s="150">
        <v>2</v>
      </c>
      <c r="F638" s="150"/>
      <c r="G638" s="150"/>
      <c r="H638" s="150"/>
      <c r="I638" s="150">
        <v>2</v>
      </c>
    </row>
    <row r="639" spans="1:9" x14ac:dyDescent="0.25">
      <c r="A639" s="256" t="s">
        <v>331</v>
      </c>
      <c r="B639" s="256"/>
      <c r="C639" s="256"/>
      <c r="D639" s="131"/>
      <c r="E639" s="150">
        <v>4</v>
      </c>
      <c r="F639" s="150"/>
      <c r="G639" s="150"/>
      <c r="H639" s="150"/>
      <c r="I639" s="150">
        <v>4</v>
      </c>
    </row>
    <row r="640" spans="1:9" x14ac:dyDescent="0.25">
      <c r="A640" s="256" t="s">
        <v>332</v>
      </c>
      <c r="B640" s="256"/>
      <c r="C640" s="256"/>
      <c r="D640" s="131"/>
      <c r="E640" s="150">
        <v>5</v>
      </c>
      <c r="F640" s="150"/>
      <c r="G640" s="150"/>
      <c r="H640" s="150"/>
      <c r="I640" s="150">
        <v>5</v>
      </c>
    </row>
    <row r="641" spans="1:13" x14ac:dyDescent="0.25">
      <c r="A641" s="256" t="s">
        <v>334</v>
      </c>
      <c r="B641" s="256"/>
      <c r="C641" s="256"/>
      <c r="D641" s="131"/>
      <c r="E641" s="150">
        <v>2</v>
      </c>
      <c r="F641" s="150"/>
      <c r="G641" s="150"/>
      <c r="H641" s="150"/>
      <c r="I641" s="150">
        <v>2</v>
      </c>
    </row>
    <row r="642" spans="1:13" x14ac:dyDescent="0.25">
      <c r="A642" s="256" t="s">
        <v>333</v>
      </c>
      <c r="B642" s="256"/>
      <c r="C642" s="256"/>
      <c r="D642" s="131"/>
      <c r="E642" s="150">
        <v>1</v>
      </c>
      <c r="F642" s="150"/>
      <c r="G642" s="150"/>
      <c r="H642" s="150"/>
      <c r="I642" s="150">
        <v>1</v>
      </c>
    </row>
    <row r="643" spans="1:13" x14ac:dyDescent="0.25">
      <c r="A643" s="254" t="s">
        <v>338</v>
      </c>
      <c r="B643" s="254"/>
      <c r="C643" s="254"/>
      <c r="D643" s="131"/>
      <c r="E643" s="150">
        <v>9</v>
      </c>
      <c r="F643" s="150"/>
      <c r="G643" s="150"/>
      <c r="H643" s="150"/>
      <c r="I643" s="150">
        <v>9</v>
      </c>
    </row>
    <row r="644" spans="1:13" x14ac:dyDescent="0.25">
      <c r="A644" s="254" t="s">
        <v>339</v>
      </c>
      <c r="B644" s="254"/>
      <c r="C644" s="254"/>
      <c r="D644" s="131"/>
      <c r="E644" s="150">
        <v>1</v>
      </c>
      <c r="F644" s="150"/>
      <c r="G644" s="150"/>
      <c r="H644" s="150"/>
      <c r="I644" s="150">
        <v>1</v>
      </c>
    </row>
    <row r="645" spans="1:13" x14ac:dyDescent="0.25">
      <c r="A645" s="254" t="s">
        <v>340</v>
      </c>
      <c r="B645" s="254"/>
      <c r="C645" s="254"/>
      <c r="D645" s="131"/>
      <c r="E645" s="150">
        <v>3</v>
      </c>
      <c r="F645" s="150"/>
      <c r="G645" s="150"/>
      <c r="H645" s="150"/>
      <c r="I645" s="150">
        <v>3</v>
      </c>
    </row>
    <row r="646" spans="1:13" x14ac:dyDescent="0.25">
      <c r="A646" s="254" t="s">
        <v>377</v>
      </c>
      <c r="B646" s="254"/>
      <c r="C646" s="254"/>
      <c r="D646" s="131"/>
      <c r="E646" s="150">
        <v>3</v>
      </c>
      <c r="F646" s="150"/>
      <c r="G646" s="150"/>
      <c r="H646" s="150"/>
      <c r="I646" s="150">
        <v>3</v>
      </c>
    </row>
    <row r="647" spans="1:13" x14ac:dyDescent="0.25">
      <c r="A647" s="254" t="s">
        <v>341</v>
      </c>
      <c r="B647" s="254"/>
      <c r="C647" s="254"/>
      <c r="D647" s="131"/>
      <c r="E647" s="150">
        <v>1</v>
      </c>
      <c r="F647" s="150"/>
      <c r="G647" s="150"/>
      <c r="H647" s="150"/>
      <c r="I647" s="150">
        <v>1</v>
      </c>
    </row>
    <row r="648" spans="1:13" x14ac:dyDescent="0.25">
      <c r="A648" s="256" t="s">
        <v>335</v>
      </c>
      <c r="B648" s="256"/>
      <c r="C648" s="256"/>
      <c r="D648" s="131"/>
      <c r="E648" s="150">
        <v>1</v>
      </c>
      <c r="F648" s="150"/>
      <c r="G648" s="150"/>
      <c r="H648" s="150"/>
      <c r="I648" s="150">
        <v>1</v>
      </c>
    </row>
    <row r="649" spans="1:13" x14ac:dyDescent="0.25">
      <c r="A649" s="256" t="s">
        <v>336</v>
      </c>
      <c r="B649" s="256"/>
      <c r="C649" s="256"/>
      <c r="D649" s="131"/>
      <c r="E649" s="150">
        <v>7</v>
      </c>
      <c r="F649" s="150"/>
      <c r="G649" s="150"/>
      <c r="H649" s="150"/>
      <c r="I649" s="150">
        <v>7</v>
      </c>
    </row>
    <row r="650" spans="1:13" x14ac:dyDescent="0.25">
      <c r="A650" s="256" t="s">
        <v>337</v>
      </c>
      <c r="B650" s="256"/>
      <c r="C650" s="256"/>
      <c r="D650" s="131"/>
      <c r="E650" s="150">
        <v>1</v>
      </c>
      <c r="F650" s="150"/>
      <c r="G650" s="150"/>
      <c r="H650" s="150"/>
      <c r="I650" s="150">
        <v>1</v>
      </c>
    </row>
    <row r="651" spans="1:13" x14ac:dyDescent="0.25">
      <c r="A651" s="256" t="s">
        <v>343</v>
      </c>
      <c r="B651" s="256"/>
      <c r="C651" s="256"/>
      <c r="D651" s="131"/>
      <c r="E651" s="150">
        <v>5</v>
      </c>
      <c r="F651" s="150"/>
      <c r="G651" s="150"/>
      <c r="H651" s="150"/>
      <c r="I651" s="150">
        <v>5</v>
      </c>
    </row>
    <row r="652" spans="1:13" ht="15.75" x14ac:dyDescent="0.25">
      <c r="A652" s="256"/>
      <c r="B652" s="256"/>
      <c r="C652" s="256"/>
      <c r="D652" s="131"/>
      <c r="E652" s="150"/>
      <c r="F652" s="150"/>
      <c r="G652" s="150"/>
      <c r="H652" s="150"/>
      <c r="I652" s="178">
        <f>SUM(I622:I651)</f>
        <v>94</v>
      </c>
    </row>
    <row r="653" spans="1:13" x14ac:dyDescent="0.25">
      <c r="A653" s="135"/>
      <c r="B653" s="136"/>
      <c r="C653" s="137"/>
      <c r="D653" s="135"/>
      <c r="E653" s="135"/>
      <c r="F653" s="138"/>
      <c r="G653" s="138"/>
      <c r="H653" s="138"/>
      <c r="I653" s="138"/>
    </row>
    <row r="654" spans="1:13" ht="30" customHeight="1" x14ac:dyDescent="0.25">
      <c r="A654" s="126" t="s">
        <v>404</v>
      </c>
      <c r="B654" s="126">
        <v>3281</v>
      </c>
      <c r="C654" s="127" t="s">
        <v>257</v>
      </c>
      <c r="D654" s="126" t="s">
        <v>14</v>
      </c>
      <c r="E654" s="126" t="s">
        <v>684</v>
      </c>
      <c r="F654" s="156">
        <f>I685</f>
        <v>34</v>
      </c>
      <c r="G654" s="128">
        <f>IFERROR(VLOOKUP(B654,CPU!$B:$I,8,FALSE),"NÃO TEM")</f>
        <v>196.95999999999998</v>
      </c>
      <c r="H654" s="128">
        <f>ROUND(G654*1.273,2)</f>
        <v>250.73</v>
      </c>
      <c r="I654" s="128">
        <f>ROUND(H654*F654,2)</f>
        <v>8524.82</v>
      </c>
      <c r="K654" s="48">
        <f>IFERROR(VLOOKUP(A654,ORÇAMENTO!$A:$I,9,FALSE),"NÃO TEM")</f>
        <v>8524.82</v>
      </c>
      <c r="M654" s="46" t="b">
        <f>K654=I654</f>
        <v>1</v>
      </c>
    </row>
    <row r="655" spans="1:13" ht="31.5" x14ac:dyDescent="0.25">
      <c r="A655" s="255" t="s">
        <v>282</v>
      </c>
      <c r="B655" s="255"/>
      <c r="C655" s="255"/>
      <c r="D655" s="129" t="s">
        <v>98</v>
      </c>
      <c r="E655" s="129" t="s">
        <v>275</v>
      </c>
      <c r="F655" s="130" t="s">
        <v>276</v>
      </c>
      <c r="G655" s="130" t="s">
        <v>277</v>
      </c>
      <c r="H655" s="130" t="s">
        <v>278</v>
      </c>
      <c r="I655" s="130" t="s">
        <v>58</v>
      </c>
    </row>
    <row r="656" spans="1:13" x14ac:dyDescent="0.25">
      <c r="A656" s="253" t="s">
        <v>470</v>
      </c>
      <c r="B656" s="253"/>
      <c r="C656" s="253"/>
      <c r="D656" s="131"/>
      <c r="E656" s="150">
        <v>1</v>
      </c>
      <c r="F656" s="147"/>
      <c r="G656" s="176"/>
      <c r="H656" s="133"/>
      <c r="I656" s="150">
        <v>1</v>
      </c>
    </row>
    <row r="657" spans="1:9" x14ac:dyDescent="0.25">
      <c r="A657" s="253" t="s">
        <v>313</v>
      </c>
      <c r="B657" s="253"/>
      <c r="C657" s="253"/>
      <c r="D657" s="131"/>
      <c r="E657" s="150">
        <v>1</v>
      </c>
      <c r="F657" s="147"/>
      <c r="G657" s="176"/>
      <c r="H657" s="133"/>
      <c r="I657" s="150">
        <v>1</v>
      </c>
    </row>
    <row r="658" spans="1:9" x14ac:dyDescent="0.25">
      <c r="A658" s="253" t="s">
        <v>314</v>
      </c>
      <c r="B658" s="253"/>
      <c r="C658" s="253"/>
      <c r="D658" s="131"/>
      <c r="E658" s="150">
        <v>1</v>
      </c>
      <c r="F658" s="147"/>
      <c r="G658" s="176"/>
      <c r="H658" s="133"/>
      <c r="I658" s="150">
        <v>1</v>
      </c>
    </row>
    <row r="659" spans="1:9" x14ac:dyDescent="0.25">
      <c r="A659" s="253" t="s">
        <v>316</v>
      </c>
      <c r="B659" s="253"/>
      <c r="C659" s="253"/>
      <c r="D659" s="131"/>
      <c r="E659" s="150">
        <v>1</v>
      </c>
      <c r="F659" s="147"/>
      <c r="G659" s="176"/>
      <c r="H659" s="133"/>
      <c r="I659" s="150">
        <v>1</v>
      </c>
    </row>
    <row r="660" spans="1:9" x14ac:dyDescent="0.25">
      <c r="A660" s="253" t="s">
        <v>315</v>
      </c>
      <c r="B660" s="253"/>
      <c r="C660" s="253"/>
      <c r="D660" s="131"/>
      <c r="E660" s="150">
        <v>1</v>
      </c>
      <c r="F660" s="147"/>
      <c r="G660" s="176"/>
      <c r="H660" s="133"/>
      <c r="I660" s="150">
        <v>1</v>
      </c>
    </row>
    <row r="661" spans="1:9" x14ac:dyDescent="0.25">
      <c r="A661" s="253" t="s">
        <v>317</v>
      </c>
      <c r="B661" s="253"/>
      <c r="C661" s="253"/>
      <c r="D661" s="131"/>
      <c r="E661" s="150">
        <v>1</v>
      </c>
      <c r="F661" s="147"/>
      <c r="G661" s="176"/>
      <c r="H661" s="133"/>
      <c r="I661" s="150">
        <v>1</v>
      </c>
    </row>
    <row r="662" spans="1:9" x14ac:dyDescent="0.25">
      <c r="A662" s="253" t="s">
        <v>318</v>
      </c>
      <c r="B662" s="253"/>
      <c r="C662" s="253"/>
      <c r="D662" s="131"/>
      <c r="E662" s="150">
        <v>1</v>
      </c>
      <c r="F662" s="147"/>
      <c r="G662" s="176"/>
      <c r="H662" s="133"/>
      <c r="I662" s="150">
        <v>1</v>
      </c>
    </row>
    <row r="663" spans="1:9" x14ac:dyDescent="0.25">
      <c r="A663" s="254" t="s">
        <v>328</v>
      </c>
      <c r="B663" s="254"/>
      <c r="C663" s="254"/>
      <c r="D663" s="131"/>
      <c r="E663" s="150">
        <v>2</v>
      </c>
      <c r="F663" s="147"/>
      <c r="G663" s="176"/>
      <c r="H663" s="133"/>
      <c r="I663" s="150">
        <v>2</v>
      </c>
    </row>
    <row r="664" spans="1:9" x14ac:dyDescent="0.25">
      <c r="A664" s="253" t="s">
        <v>319</v>
      </c>
      <c r="B664" s="253"/>
      <c r="C664" s="253"/>
      <c r="D664" s="131"/>
      <c r="E664" s="150">
        <v>1</v>
      </c>
      <c r="F664" s="147"/>
      <c r="G664" s="176"/>
      <c r="H664" s="133"/>
      <c r="I664" s="150">
        <v>1</v>
      </c>
    </row>
    <row r="665" spans="1:9" x14ac:dyDescent="0.25">
      <c r="A665" s="253" t="s">
        <v>320</v>
      </c>
      <c r="B665" s="253"/>
      <c r="C665" s="253"/>
      <c r="D665" s="131"/>
      <c r="E665" s="150">
        <v>1</v>
      </c>
      <c r="F665" s="147"/>
      <c r="G665" s="176"/>
      <c r="H665" s="133"/>
      <c r="I665" s="150">
        <v>1</v>
      </c>
    </row>
    <row r="666" spans="1:9" x14ac:dyDescent="0.25">
      <c r="A666" s="253" t="s">
        <v>321</v>
      </c>
      <c r="B666" s="253"/>
      <c r="C666" s="253"/>
      <c r="D666" s="131"/>
      <c r="E666" s="150">
        <v>1</v>
      </c>
      <c r="F666" s="147"/>
      <c r="G666" s="176"/>
      <c r="H666" s="133"/>
      <c r="I666" s="150">
        <v>1</v>
      </c>
    </row>
    <row r="667" spans="1:9" x14ac:dyDescent="0.25">
      <c r="A667" s="253" t="s">
        <v>322</v>
      </c>
      <c r="B667" s="253"/>
      <c r="C667" s="253"/>
      <c r="D667" s="131"/>
      <c r="E667" s="150">
        <v>1</v>
      </c>
      <c r="F667" s="147"/>
      <c r="G667" s="176"/>
      <c r="H667" s="133"/>
      <c r="I667" s="150">
        <v>1</v>
      </c>
    </row>
    <row r="668" spans="1:9" x14ac:dyDescent="0.25">
      <c r="A668" s="253" t="s">
        <v>323</v>
      </c>
      <c r="B668" s="253"/>
      <c r="C668" s="253"/>
      <c r="D668" s="131"/>
      <c r="E668" s="150">
        <v>1</v>
      </c>
      <c r="F668" s="147"/>
      <c r="G668" s="176"/>
      <c r="H668" s="133"/>
      <c r="I668" s="150">
        <v>1</v>
      </c>
    </row>
    <row r="669" spans="1:9" x14ac:dyDescent="0.25">
      <c r="A669" s="253" t="s">
        <v>324</v>
      </c>
      <c r="B669" s="253"/>
      <c r="C669" s="253"/>
      <c r="D669" s="131"/>
      <c r="E669" s="150">
        <v>1</v>
      </c>
      <c r="F669" s="147"/>
      <c r="G669" s="176"/>
      <c r="H669" s="133"/>
      <c r="I669" s="150">
        <v>1</v>
      </c>
    </row>
    <row r="670" spans="1:9" x14ac:dyDescent="0.25">
      <c r="A670" s="253" t="s">
        <v>325</v>
      </c>
      <c r="B670" s="253"/>
      <c r="C670" s="253"/>
      <c r="D670" s="131"/>
      <c r="E670" s="150">
        <v>1</v>
      </c>
      <c r="F670" s="147"/>
      <c r="G670" s="176"/>
      <c r="H670" s="133"/>
      <c r="I670" s="150">
        <v>1</v>
      </c>
    </row>
    <row r="671" spans="1:9" x14ac:dyDescent="0.25">
      <c r="A671" s="253" t="s">
        <v>326</v>
      </c>
      <c r="B671" s="253"/>
      <c r="C671" s="253"/>
      <c r="D671" s="131"/>
      <c r="E671" s="150">
        <v>1</v>
      </c>
      <c r="F671" s="147"/>
      <c r="G671" s="176"/>
      <c r="H671" s="133"/>
      <c r="I671" s="150">
        <v>1</v>
      </c>
    </row>
    <row r="672" spans="1:9" x14ac:dyDescent="0.25">
      <c r="A672" s="253" t="s">
        <v>327</v>
      </c>
      <c r="B672" s="253"/>
      <c r="C672" s="253"/>
      <c r="D672" s="131"/>
      <c r="E672" s="150">
        <v>1</v>
      </c>
      <c r="F672" s="147"/>
      <c r="G672" s="176"/>
      <c r="H672" s="133"/>
      <c r="I672" s="150">
        <v>1</v>
      </c>
    </row>
    <row r="673" spans="1:13" x14ac:dyDescent="0.25">
      <c r="A673" s="256" t="s">
        <v>331</v>
      </c>
      <c r="B673" s="256"/>
      <c r="C673" s="256"/>
      <c r="D673" s="131"/>
      <c r="E673" s="150">
        <v>2</v>
      </c>
      <c r="F673" s="147"/>
      <c r="G673" s="176"/>
      <c r="H673" s="133"/>
      <c r="I673" s="150">
        <v>2</v>
      </c>
    </row>
    <row r="674" spans="1:13" x14ac:dyDescent="0.25">
      <c r="A674" s="256" t="s">
        <v>332</v>
      </c>
      <c r="B674" s="256"/>
      <c r="C674" s="256"/>
      <c r="D674" s="131"/>
      <c r="E674" s="150">
        <v>2</v>
      </c>
      <c r="F674" s="147"/>
      <c r="G674" s="176"/>
      <c r="H674" s="133"/>
      <c r="I674" s="150">
        <v>2</v>
      </c>
    </row>
    <row r="675" spans="1:13" x14ac:dyDescent="0.25">
      <c r="A675" s="256" t="s">
        <v>334</v>
      </c>
      <c r="B675" s="256"/>
      <c r="C675" s="256"/>
      <c r="D675" s="131"/>
      <c r="E675" s="150">
        <v>1</v>
      </c>
      <c r="F675" s="147"/>
      <c r="G675" s="176"/>
      <c r="H675" s="133"/>
      <c r="I675" s="150">
        <v>1</v>
      </c>
    </row>
    <row r="676" spans="1:13" x14ac:dyDescent="0.25">
      <c r="A676" s="256" t="s">
        <v>333</v>
      </c>
      <c r="B676" s="256"/>
      <c r="C676" s="256"/>
      <c r="D676" s="131"/>
      <c r="E676" s="150">
        <v>1</v>
      </c>
      <c r="F676" s="147"/>
      <c r="G676" s="176"/>
      <c r="H676" s="133"/>
      <c r="I676" s="150">
        <v>1</v>
      </c>
    </row>
    <row r="677" spans="1:13" x14ac:dyDescent="0.25">
      <c r="A677" s="254" t="s">
        <v>338</v>
      </c>
      <c r="B677" s="254"/>
      <c r="C677" s="254"/>
      <c r="D677" s="131"/>
      <c r="E677" s="150">
        <v>1</v>
      </c>
      <c r="F677" s="147"/>
      <c r="G677" s="176"/>
      <c r="H677" s="133"/>
      <c r="I677" s="150">
        <v>1</v>
      </c>
    </row>
    <row r="678" spans="1:13" x14ac:dyDescent="0.25">
      <c r="A678" s="254" t="s">
        <v>339</v>
      </c>
      <c r="B678" s="254"/>
      <c r="C678" s="254"/>
      <c r="D678" s="131"/>
      <c r="E678" s="150">
        <v>2</v>
      </c>
      <c r="F678" s="147"/>
      <c r="G678" s="176"/>
      <c r="H678" s="133"/>
      <c r="I678" s="150">
        <v>2</v>
      </c>
    </row>
    <row r="679" spans="1:13" x14ac:dyDescent="0.25">
      <c r="A679" s="254" t="s">
        <v>340</v>
      </c>
      <c r="B679" s="254"/>
      <c r="C679" s="254"/>
      <c r="D679" s="131"/>
      <c r="E679" s="150">
        <v>1</v>
      </c>
      <c r="F679" s="147"/>
      <c r="G679" s="176"/>
      <c r="H679" s="133"/>
      <c r="I679" s="150">
        <v>1</v>
      </c>
    </row>
    <row r="680" spans="1:13" x14ac:dyDescent="0.25">
      <c r="A680" s="254" t="s">
        <v>341</v>
      </c>
      <c r="B680" s="254"/>
      <c r="C680" s="254"/>
      <c r="D680" s="131"/>
      <c r="E680" s="150">
        <v>1</v>
      </c>
      <c r="F680" s="147"/>
      <c r="G680" s="176"/>
      <c r="H680" s="133"/>
      <c r="I680" s="150">
        <v>1</v>
      </c>
    </row>
    <row r="681" spans="1:13" x14ac:dyDescent="0.25">
      <c r="A681" s="256" t="s">
        <v>335</v>
      </c>
      <c r="B681" s="256"/>
      <c r="C681" s="256"/>
      <c r="D681" s="131"/>
      <c r="E681" s="150">
        <v>2</v>
      </c>
      <c r="F681" s="147"/>
      <c r="G681" s="176"/>
      <c r="H681" s="133"/>
      <c r="I681" s="150">
        <v>2</v>
      </c>
    </row>
    <row r="682" spans="1:13" x14ac:dyDescent="0.25">
      <c r="A682" s="256" t="s">
        <v>336</v>
      </c>
      <c r="B682" s="256"/>
      <c r="C682" s="256"/>
      <c r="D682" s="131"/>
      <c r="E682" s="150">
        <v>1</v>
      </c>
      <c r="F682" s="147"/>
      <c r="G682" s="176"/>
      <c r="H682" s="133"/>
      <c r="I682" s="150">
        <v>1</v>
      </c>
    </row>
    <row r="683" spans="1:13" x14ac:dyDescent="0.25">
      <c r="A683" s="256" t="s">
        <v>337</v>
      </c>
      <c r="B683" s="256"/>
      <c r="C683" s="256"/>
      <c r="D683" s="131"/>
      <c r="E683" s="150">
        <v>1</v>
      </c>
      <c r="F683" s="147"/>
      <c r="G683" s="176"/>
      <c r="H683" s="133"/>
      <c r="I683" s="150">
        <v>1</v>
      </c>
    </row>
    <row r="684" spans="1:13" x14ac:dyDescent="0.25">
      <c r="A684" s="256" t="s">
        <v>343</v>
      </c>
      <c r="B684" s="256"/>
      <c r="C684" s="256"/>
      <c r="D684" s="131"/>
      <c r="E684" s="150">
        <v>1</v>
      </c>
      <c r="F684" s="147"/>
      <c r="G684" s="176"/>
      <c r="H684" s="133"/>
      <c r="I684" s="150">
        <v>1</v>
      </c>
    </row>
    <row r="685" spans="1:13" ht="15.75" x14ac:dyDescent="0.25">
      <c r="A685" s="131"/>
      <c r="B685" s="131"/>
      <c r="C685" s="131"/>
      <c r="D685" s="131"/>
      <c r="E685" s="150"/>
      <c r="F685" s="147"/>
      <c r="G685" s="176"/>
      <c r="H685" s="133"/>
      <c r="I685" s="178">
        <f>SUM(I656:I684)</f>
        <v>34</v>
      </c>
    </row>
    <row r="686" spans="1:13" x14ac:dyDescent="0.25">
      <c r="A686" s="135"/>
      <c r="B686" s="136"/>
      <c r="C686" s="137"/>
      <c r="D686" s="135"/>
      <c r="E686" s="135"/>
      <c r="F686" s="138"/>
      <c r="G686" s="138"/>
      <c r="H686" s="138"/>
      <c r="I686" s="138"/>
    </row>
    <row r="687" spans="1:13" ht="43.5" customHeight="1" x14ac:dyDescent="0.25">
      <c r="A687" s="126" t="s">
        <v>405</v>
      </c>
      <c r="B687" s="126">
        <v>3398</v>
      </c>
      <c r="C687" s="127" t="s">
        <v>258</v>
      </c>
      <c r="D687" s="126" t="s">
        <v>14</v>
      </c>
      <c r="E687" s="126" t="s">
        <v>684</v>
      </c>
      <c r="F687" s="156">
        <f>I709</f>
        <v>75</v>
      </c>
      <c r="G687" s="128">
        <f>IFERROR(VLOOKUP(B687,CPU!$B:$I,8,FALSE),"NÃO TEM")</f>
        <v>257.56</v>
      </c>
      <c r="H687" s="128">
        <f>ROUND(G687*1.273,2)</f>
        <v>327.87</v>
      </c>
      <c r="I687" s="128">
        <f>ROUND(H687*F687,2)</f>
        <v>24590.25</v>
      </c>
      <c r="K687" s="48">
        <f>IFERROR(VLOOKUP(A687,ORÇAMENTO!$A:$I,9,FALSE),"NÃO TEM")</f>
        <v>24590.25</v>
      </c>
      <c r="M687" s="46" t="b">
        <f>K687=I687</f>
        <v>1</v>
      </c>
    </row>
    <row r="688" spans="1:13" ht="31.5" x14ac:dyDescent="0.25">
      <c r="A688" s="255" t="s">
        <v>282</v>
      </c>
      <c r="B688" s="255"/>
      <c r="C688" s="255"/>
      <c r="D688" s="129" t="s">
        <v>98</v>
      </c>
      <c r="E688" s="129" t="s">
        <v>275</v>
      </c>
      <c r="F688" s="130" t="s">
        <v>276</v>
      </c>
      <c r="G688" s="130" t="s">
        <v>277</v>
      </c>
      <c r="H688" s="130" t="s">
        <v>278</v>
      </c>
      <c r="I688" s="130" t="s">
        <v>58</v>
      </c>
    </row>
    <row r="689" spans="1:9" x14ac:dyDescent="0.25">
      <c r="A689" s="253" t="s">
        <v>470</v>
      </c>
      <c r="B689" s="253"/>
      <c r="C689" s="253"/>
      <c r="D689" s="131"/>
      <c r="E689" s="150">
        <v>4</v>
      </c>
      <c r="F689" s="150"/>
      <c r="G689" s="150"/>
      <c r="H689" s="150"/>
      <c r="I689" s="150">
        <v>4</v>
      </c>
    </row>
    <row r="690" spans="1:9" x14ac:dyDescent="0.25">
      <c r="A690" s="253" t="s">
        <v>313</v>
      </c>
      <c r="B690" s="253"/>
      <c r="C690" s="253"/>
      <c r="D690" s="131"/>
      <c r="E690" s="150">
        <v>3</v>
      </c>
      <c r="F690" s="150"/>
      <c r="G690" s="150"/>
      <c r="H690" s="150"/>
      <c r="I690" s="150">
        <v>3</v>
      </c>
    </row>
    <row r="691" spans="1:9" x14ac:dyDescent="0.25">
      <c r="A691" s="253" t="s">
        <v>314</v>
      </c>
      <c r="B691" s="253"/>
      <c r="C691" s="253"/>
      <c r="D691" s="131"/>
      <c r="E691" s="150">
        <v>2</v>
      </c>
      <c r="F691" s="150"/>
      <c r="G691" s="150"/>
      <c r="H691" s="150"/>
      <c r="I691" s="150">
        <v>2</v>
      </c>
    </row>
    <row r="692" spans="1:9" x14ac:dyDescent="0.25">
      <c r="A692" s="253" t="s">
        <v>316</v>
      </c>
      <c r="B692" s="253"/>
      <c r="C692" s="253"/>
      <c r="D692" s="131"/>
      <c r="E692" s="150">
        <v>1</v>
      </c>
      <c r="F692" s="150"/>
      <c r="G692" s="150"/>
      <c r="H692" s="150"/>
      <c r="I692" s="150">
        <v>1</v>
      </c>
    </row>
    <row r="693" spans="1:9" x14ac:dyDescent="0.25">
      <c r="A693" s="253" t="s">
        <v>315</v>
      </c>
      <c r="B693" s="253"/>
      <c r="C693" s="253"/>
      <c r="D693" s="131"/>
      <c r="E693" s="150">
        <v>5</v>
      </c>
      <c r="F693" s="150"/>
      <c r="G693" s="150"/>
      <c r="H693" s="150"/>
      <c r="I693" s="150">
        <v>5</v>
      </c>
    </row>
    <row r="694" spans="1:9" x14ac:dyDescent="0.25">
      <c r="A694" s="253" t="s">
        <v>317</v>
      </c>
      <c r="B694" s="253"/>
      <c r="C694" s="253"/>
      <c r="D694" s="131"/>
      <c r="E694" s="150">
        <v>6</v>
      </c>
      <c r="F694" s="150"/>
      <c r="G694" s="150"/>
      <c r="H694" s="150"/>
      <c r="I694" s="150">
        <v>6</v>
      </c>
    </row>
    <row r="695" spans="1:9" x14ac:dyDescent="0.25">
      <c r="A695" s="253" t="s">
        <v>318</v>
      </c>
      <c r="B695" s="253"/>
      <c r="C695" s="253"/>
      <c r="D695" s="131"/>
      <c r="E695" s="150">
        <v>2</v>
      </c>
      <c r="F695" s="150"/>
      <c r="G695" s="150"/>
      <c r="H695" s="150"/>
      <c r="I695" s="150">
        <v>2</v>
      </c>
    </row>
    <row r="696" spans="1:9" x14ac:dyDescent="0.25">
      <c r="A696" s="254" t="s">
        <v>328</v>
      </c>
      <c r="B696" s="254"/>
      <c r="C696" s="254"/>
      <c r="D696" s="131"/>
      <c r="E696" s="150">
        <v>12</v>
      </c>
      <c r="F696" s="150"/>
      <c r="G696" s="150"/>
      <c r="H696" s="150"/>
      <c r="I696" s="150">
        <v>12</v>
      </c>
    </row>
    <row r="697" spans="1:9" x14ac:dyDescent="0.25">
      <c r="A697" s="253" t="s">
        <v>319</v>
      </c>
      <c r="B697" s="253"/>
      <c r="C697" s="253"/>
      <c r="D697" s="131"/>
      <c r="E697" s="150">
        <v>2</v>
      </c>
      <c r="F697" s="150"/>
      <c r="G697" s="150"/>
      <c r="H697" s="150"/>
      <c r="I697" s="150">
        <v>2</v>
      </c>
    </row>
    <row r="698" spans="1:9" x14ac:dyDescent="0.25">
      <c r="A698" s="253" t="s">
        <v>320</v>
      </c>
      <c r="B698" s="253"/>
      <c r="C698" s="253"/>
      <c r="D698" s="131"/>
      <c r="E698" s="150">
        <v>2</v>
      </c>
      <c r="F698" s="150"/>
      <c r="G698" s="150"/>
      <c r="H698" s="150"/>
      <c r="I698" s="150">
        <v>2</v>
      </c>
    </row>
    <row r="699" spans="1:9" x14ac:dyDescent="0.25">
      <c r="A699" s="253" t="s">
        <v>321</v>
      </c>
      <c r="B699" s="253"/>
      <c r="C699" s="253"/>
      <c r="D699" s="131"/>
      <c r="E699" s="150">
        <v>5</v>
      </c>
      <c r="F699" s="150"/>
      <c r="G699" s="150"/>
      <c r="H699" s="150"/>
      <c r="I699" s="150">
        <v>5</v>
      </c>
    </row>
    <row r="700" spans="1:9" x14ac:dyDescent="0.25">
      <c r="A700" s="253" t="s">
        <v>322</v>
      </c>
      <c r="B700" s="253"/>
      <c r="C700" s="253"/>
      <c r="D700" s="131"/>
      <c r="E700" s="150">
        <v>2</v>
      </c>
      <c r="F700" s="150"/>
      <c r="G700" s="150"/>
      <c r="H700" s="150"/>
      <c r="I700" s="150">
        <v>2</v>
      </c>
    </row>
    <row r="701" spans="1:9" x14ac:dyDescent="0.25">
      <c r="A701" s="253" t="s">
        <v>323</v>
      </c>
      <c r="B701" s="253"/>
      <c r="C701" s="253"/>
      <c r="D701" s="131"/>
      <c r="E701" s="150">
        <v>2</v>
      </c>
      <c r="F701" s="150"/>
      <c r="G701" s="150"/>
      <c r="H701" s="150"/>
      <c r="I701" s="150">
        <v>2</v>
      </c>
    </row>
    <row r="702" spans="1:9" x14ac:dyDescent="0.25">
      <c r="A702" s="253" t="s">
        <v>324</v>
      </c>
      <c r="B702" s="253"/>
      <c r="C702" s="253"/>
      <c r="D702" s="131"/>
      <c r="E702" s="150">
        <v>5</v>
      </c>
      <c r="F702" s="150"/>
      <c r="G702" s="150"/>
      <c r="H702" s="150"/>
      <c r="I702" s="150">
        <v>5</v>
      </c>
    </row>
    <row r="703" spans="1:9" x14ac:dyDescent="0.25">
      <c r="A703" s="253" t="s">
        <v>325</v>
      </c>
      <c r="B703" s="253"/>
      <c r="C703" s="253"/>
      <c r="D703" s="131"/>
      <c r="E703" s="150">
        <v>6</v>
      </c>
      <c r="F703" s="150"/>
      <c r="G703" s="150"/>
      <c r="H703" s="150"/>
      <c r="I703" s="150">
        <v>6</v>
      </c>
    </row>
    <row r="704" spans="1:9" x14ac:dyDescent="0.25">
      <c r="A704" s="253" t="s">
        <v>326</v>
      </c>
      <c r="B704" s="253"/>
      <c r="C704" s="253"/>
      <c r="D704" s="131"/>
      <c r="E704" s="150">
        <v>2</v>
      </c>
      <c r="F704" s="150"/>
      <c r="G704" s="150"/>
      <c r="H704" s="150"/>
      <c r="I704" s="150">
        <v>2</v>
      </c>
    </row>
    <row r="705" spans="1:13" x14ac:dyDescent="0.25">
      <c r="A705" s="253" t="s">
        <v>327</v>
      </c>
      <c r="B705" s="253"/>
      <c r="C705" s="253"/>
      <c r="D705" s="131"/>
      <c r="E705" s="150">
        <v>2</v>
      </c>
      <c r="F705" s="150"/>
      <c r="G705" s="150"/>
      <c r="H705" s="150"/>
      <c r="I705" s="150">
        <v>2</v>
      </c>
    </row>
    <row r="706" spans="1:13" x14ac:dyDescent="0.25">
      <c r="A706" s="256" t="s">
        <v>331</v>
      </c>
      <c r="B706" s="256"/>
      <c r="C706" s="256"/>
      <c r="D706" s="131"/>
      <c r="E706" s="150">
        <v>2</v>
      </c>
      <c r="F706" s="150"/>
      <c r="G706" s="150"/>
      <c r="H706" s="150"/>
      <c r="I706" s="150">
        <v>2</v>
      </c>
    </row>
    <row r="707" spans="1:13" x14ac:dyDescent="0.25">
      <c r="A707" s="254" t="s">
        <v>338</v>
      </c>
      <c r="B707" s="254"/>
      <c r="C707" s="254"/>
      <c r="D707" s="131"/>
      <c r="E707" s="150">
        <v>4</v>
      </c>
      <c r="F707" s="150"/>
      <c r="G707" s="150"/>
      <c r="H707" s="150"/>
      <c r="I707" s="150">
        <v>4</v>
      </c>
    </row>
    <row r="708" spans="1:13" x14ac:dyDescent="0.25">
      <c r="A708" s="254" t="s">
        <v>340</v>
      </c>
      <c r="B708" s="254"/>
      <c r="C708" s="254"/>
      <c r="D708" s="131"/>
      <c r="E708" s="150">
        <v>6</v>
      </c>
      <c r="F708" s="150"/>
      <c r="G708" s="150"/>
      <c r="H708" s="150"/>
      <c r="I708" s="150">
        <v>6</v>
      </c>
    </row>
    <row r="709" spans="1:13" ht="15.75" x14ac:dyDescent="0.25">
      <c r="A709" s="255"/>
      <c r="B709" s="255"/>
      <c r="C709" s="255"/>
      <c r="D709" s="131"/>
      <c r="E709" s="131"/>
      <c r="F709" s="147"/>
      <c r="G709" s="176"/>
      <c r="H709" s="133"/>
      <c r="I709" s="130">
        <f>SUM(I689:I708)</f>
        <v>75</v>
      </c>
    </row>
    <row r="710" spans="1:13" x14ac:dyDescent="0.25">
      <c r="A710" s="135"/>
      <c r="B710" s="136"/>
      <c r="C710" s="137"/>
      <c r="D710" s="135"/>
      <c r="E710" s="135"/>
      <c r="F710" s="138"/>
      <c r="G710" s="138"/>
      <c r="H710" s="138"/>
      <c r="I710" s="138"/>
    </row>
    <row r="711" spans="1:13" ht="19.5" customHeight="1" x14ac:dyDescent="0.25">
      <c r="A711" s="126" t="s">
        <v>406</v>
      </c>
      <c r="B711" s="126" t="s">
        <v>759</v>
      </c>
      <c r="C711" s="127" t="s">
        <v>154</v>
      </c>
      <c r="D711" s="126" t="s">
        <v>681</v>
      </c>
      <c r="E711" s="126" t="s">
        <v>33</v>
      </c>
      <c r="F711" s="156">
        <f>I733</f>
        <v>20</v>
      </c>
      <c r="G711" s="128">
        <f>IFERROR(VLOOKUP(B711,CPU!$B:$I,8,FALSE),"NÃO TEM")</f>
        <v>423.14</v>
      </c>
      <c r="H711" s="128">
        <f>ROUND(G711*1.273,2)</f>
        <v>538.66</v>
      </c>
      <c r="I711" s="128">
        <f>ROUND(H711*F711,2)</f>
        <v>10773.2</v>
      </c>
      <c r="K711" s="48">
        <f>IFERROR(VLOOKUP(A711,ORÇAMENTO!$A:$I,9,FALSE),"NÃO TEM")</f>
        <v>10773.2</v>
      </c>
      <c r="M711" s="46" t="b">
        <f>K711=I711</f>
        <v>1</v>
      </c>
    </row>
    <row r="712" spans="1:13" ht="31.5" x14ac:dyDescent="0.25">
      <c r="A712" s="255" t="s">
        <v>282</v>
      </c>
      <c r="B712" s="255"/>
      <c r="C712" s="255"/>
      <c r="D712" s="129" t="s">
        <v>98</v>
      </c>
      <c r="E712" s="129" t="s">
        <v>275</v>
      </c>
      <c r="F712" s="130" t="s">
        <v>276</v>
      </c>
      <c r="G712" s="130" t="s">
        <v>277</v>
      </c>
      <c r="H712" s="130" t="s">
        <v>278</v>
      </c>
      <c r="I712" s="130" t="s">
        <v>58</v>
      </c>
    </row>
    <row r="713" spans="1:13" x14ac:dyDescent="0.25">
      <c r="A713" s="253" t="s">
        <v>312</v>
      </c>
      <c r="B713" s="253"/>
      <c r="C713" s="253"/>
      <c r="D713" s="131"/>
      <c r="E713" s="150">
        <v>1</v>
      </c>
      <c r="F713" s="147"/>
      <c r="G713" s="179"/>
      <c r="H713" s="133"/>
      <c r="I713" s="150">
        <v>1</v>
      </c>
    </row>
    <row r="714" spans="1:13" x14ac:dyDescent="0.25">
      <c r="A714" s="253" t="s">
        <v>313</v>
      </c>
      <c r="B714" s="253"/>
      <c r="C714" s="253"/>
      <c r="D714" s="131"/>
      <c r="E714" s="150">
        <v>1</v>
      </c>
      <c r="F714" s="147"/>
      <c r="G714" s="179"/>
      <c r="H714" s="133"/>
      <c r="I714" s="150">
        <v>1</v>
      </c>
    </row>
    <row r="715" spans="1:13" x14ac:dyDescent="0.25">
      <c r="A715" s="253" t="s">
        <v>314</v>
      </c>
      <c r="B715" s="253"/>
      <c r="C715" s="253"/>
      <c r="D715" s="131"/>
      <c r="E715" s="150">
        <v>1</v>
      </c>
      <c r="F715" s="147"/>
      <c r="G715" s="179"/>
      <c r="H715" s="133"/>
      <c r="I715" s="150">
        <v>1</v>
      </c>
    </row>
    <row r="716" spans="1:13" x14ac:dyDescent="0.25">
      <c r="A716" s="253" t="s">
        <v>316</v>
      </c>
      <c r="B716" s="253"/>
      <c r="C716" s="253"/>
      <c r="D716" s="131"/>
      <c r="E716" s="150">
        <v>1</v>
      </c>
      <c r="F716" s="147"/>
      <c r="G716" s="179"/>
      <c r="H716" s="133"/>
      <c r="I716" s="150">
        <v>1</v>
      </c>
    </row>
    <row r="717" spans="1:13" x14ac:dyDescent="0.25">
      <c r="A717" s="253" t="s">
        <v>315</v>
      </c>
      <c r="B717" s="253"/>
      <c r="C717" s="253"/>
      <c r="D717" s="131"/>
      <c r="E717" s="150">
        <v>1</v>
      </c>
      <c r="F717" s="147"/>
      <c r="G717" s="179"/>
      <c r="H717" s="133"/>
      <c r="I717" s="150">
        <v>1</v>
      </c>
    </row>
    <row r="718" spans="1:13" x14ac:dyDescent="0.25">
      <c r="A718" s="253" t="s">
        <v>317</v>
      </c>
      <c r="B718" s="253"/>
      <c r="C718" s="253"/>
      <c r="D718" s="131"/>
      <c r="E718" s="150">
        <v>1</v>
      </c>
      <c r="F718" s="147"/>
      <c r="G718" s="179"/>
      <c r="H718" s="133"/>
      <c r="I718" s="150">
        <v>1</v>
      </c>
    </row>
    <row r="719" spans="1:13" x14ac:dyDescent="0.25">
      <c r="A719" s="253" t="s">
        <v>318</v>
      </c>
      <c r="B719" s="253"/>
      <c r="C719" s="253"/>
      <c r="D719" s="131"/>
      <c r="E719" s="150">
        <v>1</v>
      </c>
      <c r="F719" s="147"/>
      <c r="G719" s="179"/>
      <c r="H719" s="133"/>
      <c r="I719" s="150">
        <v>1</v>
      </c>
    </row>
    <row r="720" spans="1:13" x14ac:dyDescent="0.25">
      <c r="A720" s="254" t="s">
        <v>328</v>
      </c>
      <c r="B720" s="254"/>
      <c r="C720" s="254"/>
      <c r="D720" s="131"/>
      <c r="E720" s="150">
        <v>1</v>
      </c>
      <c r="F720" s="147"/>
      <c r="G720" s="179"/>
      <c r="H720" s="133"/>
      <c r="I720" s="150">
        <v>1</v>
      </c>
    </row>
    <row r="721" spans="1:13" x14ac:dyDescent="0.25">
      <c r="A721" s="253" t="s">
        <v>319</v>
      </c>
      <c r="B721" s="253"/>
      <c r="C721" s="253"/>
      <c r="D721" s="131"/>
      <c r="E721" s="150">
        <v>1</v>
      </c>
      <c r="F721" s="147"/>
      <c r="G721" s="179"/>
      <c r="H721" s="133"/>
      <c r="I721" s="150">
        <v>1</v>
      </c>
    </row>
    <row r="722" spans="1:13" x14ac:dyDescent="0.25">
      <c r="A722" s="253" t="s">
        <v>320</v>
      </c>
      <c r="B722" s="253"/>
      <c r="C722" s="253"/>
      <c r="D722" s="131"/>
      <c r="E722" s="150">
        <v>1</v>
      </c>
      <c r="F722" s="147"/>
      <c r="G722" s="179"/>
      <c r="H722" s="133"/>
      <c r="I722" s="150">
        <v>1</v>
      </c>
    </row>
    <row r="723" spans="1:13" x14ac:dyDescent="0.25">
      <c r="A723" s="253" t="s">
        <v>321</v>
      </c>
      <c r="B723" s="253"/>
      <c r="C723" s="253"/>
      <c r="D723" s="131"/>
      <c r="E723" s="150">
        <v>1</v>
      </c>
      <c r="F723" s="147"/>
      <c r="G723" s="179"/>
      <c r="H723" s="133"/>
      <c r="I723" s="150">
        <v>1</v>
      </c>
    </row>
    <row r="724" spans="1:13" x14ac:dyDescent="0.25">
      <c r="A724" s="253" t="s">
        <v>322</v>
      </c>
      <c r="B724" s="253"/>
      <c r="C724" s="253"/>
      <c r="D724" s="131"/>
      <c r="E724" s="150">
        <v>1</v>
      </c>
      <c r="F724" s="147"/>
      <c r="G724" s="179"/>
      <c r="H724" s="133"/>
      <c r="I724" s="150">
        <v>1</v>
      </c>
    </row>
    <row r="725" spans="1:13" x14ac:dyDescent="0.25">
      <c r="A725" s="253" t="s">
        <v>323</v>
      </c>
      <c r="B725" s="253"/>
      <c r="C725" s="253"/>
      <c r="D725" s="131"/>
      <c r="E725" s="150">
        <v>1</v>
      </c>
      <c r="F725" s="147"/>
      <c r="G725" s="179"/>
      <c r="H725" s="133"/>
      <c r="I725" s="150">
        <v>1</v>
      </c>
    </row>
    <row r="726" spans="1:13" x14ac:dyDescent="0.25">
      <c r="A726" s="253" t="s">
        <v>324</v>
      </c>
      <c r="B726" s="253"/>
      <c r="C726" s="253"/>
      <c r="D726" s="131"/>
      <c r="E726" s="150">
        <v>1</v>
      </c>
      <c r="F726" s="147"/>
      <c r="G726" s="179"/>
      <c r="H726" s="133"/>
      <c r="I726" s="150">
        <v>1</v>
      </c>
    </row>
    <row r="727" spans="1:13" x14ac:dyDescent="0.25">
      <c r="A727" s="253" t="s">
        <v>325</v>
      </c>
      <c r="B727" s="253"/>
      <c r="C727" s="253"/>
      <c r="D727" s="131"/>
      <c r="E727" s="150">
        <v>1</v>
      </c>
      <c r="F727" s="147"/>
      <c r="G727" s="179"/>
      <c r="H727" s="133"/>
      <c r="I727" s="150">
        <v>1</v>
      </c>
    </row>
    <row r="728" spans="1:13" x14ac:dyDescent="0.25">
      <c r="A728" s="253" t="s">
        <v>326</v>
      </c>
      <c r="B728" s="253"/>
      <c r="C728" s="253"/>
      <c r="D728" s="131"/>
      <c r="E728" s="150">
        <v>1</v>
      </c>
      <c r="F728" s="147"/>
      <c r="G728" s="179"/>
      <c r="H728" s="133"/>
      <c r="I728" s="150">
        <v>1</v>
      </c>
    </row>
    <row r="729" spans="1:13" x14ac:dyDescent="0.25">
      <c r="A729" s="253" t="s">
        <v>327</v>
      </c>
      <c r="B729" s="253"/>
      <c r="C729" s="253"/>
      <c r="D729" s="131"/>
      <c r="E729" s="150">
        <v>1</v>
      </c>
      <c r="F729" s="147"/>
      <c r="G729" s="179"/>
      <c r="H729" s="133"/>
      <c r="I729" s="150">
        <v>1</v>
      </c>
    </row>
    <row r="730" spans="1:13" x14ac:dyDescent="0.25">
      <c r="A730" s="256" t="s">
        <v>331</v>
      </c>
      <c r="B730" s="256"/>
      <c r="C730" s="256"/>
      <c r="D730" s="131"/>
      <c r="E730" s="150">
        <v>1</v>
      </c>
      <c r="F730" s="147"/>
      <c r="G730" s="179"/>
      <c r="H730" s="133"/>
      <c r="I730" s="150">
        <v>1</v>
      </c>
    </row>
    <row r="731" spans="1:13" x14ac:dyDescent="0.25">
      <c r="A731" s="254" t="s">
        <v>338</v>
      </c>
      <c r="B731" s="254"/>
      <c r="C731" s="254"/>
      <c r="D731" s="131"/>
      <c r="E731" s="150">
        <v>1</v>
      </c>
      <c r="F731" s="147"/>
      <c r="G731" s="179"/>
      <c r="H731" s="133"/>
      <c r="I731" s="150">
        <v>1</v>
      </c>
    </row>
    <row r="732" spans="1:13" x14ac:dyDescent="0.25">
      <c r="A732" s="254" t="s">
        <v>339</v>
      </c>
      <c r="B732" s="254"/>
      <c r="C732" s="254"/>
      <c r="D732" s="131"/>
      <c r="E732" s="150">
        <v>1</v>
      </c>
      <c r="F732" s="147"/>
      <c r="G732" s="179"/>
      <c r="H732" s="133"/>
      <c r="I732" s="150">
        <v>1</v>
      </c>
    </row>
    <row r="733" spans="1:13" ht="15.75" x14ac:dyDescent="0.25">
      <c r="A733" s="177"/>
      <c r="B733" s="177"/>
      <c r="C733" s="177"/>
      <c r="D733" s="131"/>
      <c r="E733" s="150"/>
      <c r="F733" s="147"/>
      <c r="G733" s="179"/>
      <c r="H733" s="133"/>
      <c r="I733" s="178">
        <f>SUM(I713:I732)</f>
        <v>20</v>
      </c>
    </row>
    <row r="734" spans="1:13" x14ac:dyDescent="0.25">
      <c r="A734" s="135"/>
      <c r="B734" s="136"/>
      <c r="C734" s="137"/>
      <c r="D734" s="135"/>
      <c r="E734" s="135"/>
      <c r="F734" s="138"/>
      <c r="G734" s="138"/>
      <c r="H734" s="138"/>
      <c r="I734" s="138"/>
    </row>
    <row r="735" spans="1:13" ht="36" customHeight="1" x14ac:dyDescent="0.25">
      <c r="A735" s="126" t="s">
        <v>407</v>
      </c>
      <c r="B735" s="126">
        <v>91931</v>
      </c>
      <c r="C735" s="127" t="s">
        <v>40</v>
      </c>
      <c r="D735" s="126" t="s">
        <v>7</v>
      </c>
      <c r="E735" s="126" t="s">
        <v>19</v>
      </c>
      <c r="F735" s="156">
        <f>I738</f>
        <v>860</v>
      </c>
      <c r="G735" s="128">
        <f>IFERROR(VLOOKUP(B735,CPU!$B:$I,8,FALSE),"NÃO TEM")</f>
        <v>11.06</v>
      </c>
      <c r="H735" s="128">
        <f>ROUND(G735*1.273,2)</f>
        <v>14.08</v>
      </c>
      <c r="I735" s="128">
        <f>ROUND(H735*F735,2)</f>
        <v>12108.8</v>
      </c>
      <c r="K735" s="48">
        <f>IFERROR(VLOOKUP(A735,ORÇAMENTO!$A:$I,9,FALSE),"NÃO TEM")</f>
        <v>12108.8</v>
      </c>
      <c r="M735" s="46" t="b">
        <f>K735=I735</f>
        <v>1</v>
      </c>
    </row>
    <row r="736" spans="1:13" ht="31.5" x14ac:dyDescent="0.25">
      <c r="A736" s="255" t="s">
        <v>282</v>
      </c>
      <c r="B736" s="255"/>
      <c r="C736" s="255"/>
      <c r="D736" s="129" t="s">
        <v>98</v>
      </c>
      <c r="E736" s="129" t="s">
        <v>275</v>
      </c>
      <c r="F736" s="130" t="s">
        <v>276</v>
      </c>
      <c r="G736" s="130" t="s">
        <v>277</v>
      </c>
      <c r="H736" s="130" t="s">
        <v>278</v>
      </c>
      <c r="I736" s="130" t="s">
        <v>58</v>
      </c>
    </row>
    <row r="737" spans="1:13" x14ac:dyDescent="0.25">
      <c r="A737" s="256" t="s">
        <v>311</v>
      </c>
      <c r="B737" s="256"/>
      <c r="C737" s="256"/>
      <c r="D737" s="131"/>
      <c r="E737" s="150">
        <v>860</v>
      </c>
      <c r="F737" s="147"/>
      <c r="G737" s="176"/>
      <c r="H737" s="133"/>
      <c r="I737" s="134">
        <v>860</v>
      </c>
    </row>
    <row r="738" spans="1:13" ht="15.75" x14ac:dyDescent="0.25">
      <c r="A738" s="256"/>
      <c r="B738" s="256"/>
      <c r="C738" s="256"/>
      <c r="D738" s="131"/>
      <c r="E738" s="150"/>
      <c r="F738" s="147"/>
      <c r="G738" s="176"/>
      <c r="H738" s="133"/>
      <c r="I738" s="130">
        <v>860</v>
      </c>
    </row>
    <row r="739" spans="1:13" x14ac:dyDescent="0.25">
      <c r="A739" s="135"/>
      <c r="B739" s="136"/>
      <c r="C739" s="137"/>
      <c r="D739" s="135"/>
      <c r="E739" s="135"/>
      <c r="F739" s="138"/>
      <c r="G739" s="138"/>
      <c r="H739" s="138"/>
      <c r="I739" s="138"/>
    </row>
    <row r="740" spans="1:13" ht="50.25" customHeight="1" x14ac:dyDescent="0.25">
      <c r="A740" s="126" t="s">
        <v>408</v>
      </c>
      <c r="B740" s="126">
        <v>101881</v>
      </c>
      <c r="C740" s="127" t="s">
        <v>379</v>
      </c>
      <c r="D740" s="126" t="s">
        <v>7</v>
      </c>
      <c r="E740" s="126" t="s">
        <v>33</v>
      </c>
      <c r="F740" s="128">
        <f>I743</f>
        <v>2</v>
      </c>
      <c r="G740" s="128">
        <f>IFERROR(VLOOKUP(B740,CPU!$B:$I,8,FALSE),"NÃO TEM")</f>
        <v>824.28000000000009</v>
      </c>
      <c r="H740" s="128">
        <f>ROUND(G740*1.273,2)</f>
        <v>1049.31</v>
      </c>
      <c r="I740" s="128">
        <f>ROUND(H740*F740,2)</f>
        <v>2098.62</v>
      </c>
      <c r="K740" s="48">
        <f>IFERROR(VLOOKUP(A740,ORÇAMENTO!$A:$I,9,FALSE),"NÃO TEM")</f>
        <v>2098.62</v>
      </c>
      <c r="M740" s="46" t="b">
        <f>K740=I740</f>
        <v>1</v>
      </c>
    </row>
    <row r="741" spans="1:13" ht="31.5" x14ac:dyDescent="0.25">
      <c r="A741" s="255" t="s">
        <v>282</v>
      </c>
      <c r="B741" s="255"/>
      <c r="C741" s="255"/>
      <c r="D741" s="129" t="s">
        <v>98</v>
      </c>
      <c r="E741" s="129" t="s">
        <v>275</v>
      </c>
      <c r="F741" s="130" t="s">
        <v>276</v>
      </c>
      <c r="G741" s="130" t="s">
        <v>277</v>
      </c>
      <c r="H741" s="130" t="s">
        <v>278</v>
      </c>
      <c r="I741" s="130" t="s">
        <v>58</v>
      </c>
    </row>
    <row r="742" spans="1:13" x14ac:dyDescent="0.25">
      <c r="A742" s="256" t="s">
        <v>311</v>
      </c>
      <c r="B742" s="256"/>
      <c r="C742" s="256"/>
      <c r="D742" s="131"/>
      <c r="E742" s="150">
        <v>2</v>
      </c>
      <c r="F742" s="147"/>
      <c r="G742" s="176"/>
      <c r="H742" s="133"/>
      <c r="I742" s="134">
        <v>2</v>
      </c>
    </row>
    <row r="743" spans="1:13" ht="15.75" x14ac:dyDescent="0.25">
      <c r="A743" s="256"/>
      <c r="B743" s="256"/>
      <c r="C743" s="256"/>
      <c r="D743" s="131"/>
      <c r="E743" s="150"/>
      <c r="F743" s="147"/>
      <c r="G743" s="176"/>
      <c r="H743" s="133"/>
      <c r="I743" s="130">
        <v>2</v>
      </c>
    </row>
    <row r="744" spans="1:13" x14ac:dyDescent="0.25">
      <c r="A744" s="135"/>
      <c r="B744" s="136"/>
      <c r="C744" s="137"/>
      <c r="D744" s="135"/>
      <c r="E744" s="135"/>
      <c r="F744" s="138"/>
      <c r="G744" s="138"/>
      <c r="H744" s="138"/>
      <c r="I744" s="138"/>
    </row>
    <row r="745" spans="1:13" ht="30.75" customHeight="1" x14ac:dyDescent="0.25">
      <c r="A745" s="126" t="s">
        <v>409</v>
      </c>
      <c r="B745" s="126">
        <v>93653</v>
      </c>
      <c r="C745" s="127" t="s">
        <v>41</v>
      </c>
      <c r="D745" s="126" t="s">
        <v>7</v>
      </c>
      <c r="E745" s="126" t="s">
        <v>33</v>
      </c>
      <c r="F745" s="156">
        <f>I748</f>
        <v>24</v>
      </c>
      <c r="G745" s="128">
        <f>IFERROR(VLOOKUP(B745,CPU!$B:$I,8,FALSE),"NÃO TEM")</f>
        <v>10.3</v>
      </c>
      <c r="H745" s="128">
        <f>ROUND(G745*1.273,2)</f>
        <v>13.11</v>
      </c>
      <c r="I745" s="128">
        <f>ROUND(H745*F745,2)</f>
        <v>314.64</v>
      </c>
      <c r="K745" s="48">
        <f>IFERROR(VLOOKUP(A745,ORÇAMENTO!$A:$I,9,FALSE),"NÃO TEM")</f>
        <v>314.64</v>
      </c>
      <c r="M745" s="46" t="b">
        <f>K745=I745</f>
        <v>1</v>
      </c>
    </row>
    <row r="746" spans="1:13" ht="31.5" x14ac:dyDescent="0.25">
      <c r="A746" s="255" t="s">
        <v>282</v>
      </c>
      <c r="B746" s="255"/>
      <c r="C746" s="255"/>
      <c r="D746" s="129" t="s">
        <v>98</v>
      </c>
      <c r="E746" s="129" t="s">
        <v>275</v>
      </c>
      <c r="F746" s="130" t="s">
        <v>276</v>
      </c>
      <c r="G746" s="130" t="s">
        <v>277</v>
      </c>
      <c r="H746" s="130" t="s">
        <v>278</v>
      </c>
      <c r="I746" s="130" t="s">
        <v>58</v>
      </c>
    </row>
    <row r="747" spans="1:13" x14ac:dyDescent="0.25">
      <c r="A747" s="256" t="s">
        <v>311</v>
      </c>
      <c r="B747" s="256"/>
      <c r="C747" s="256"/>
      <c r="D747" s="131"/>
      <c r="E747" s="150">
        <v>24</v>
      </c>
      <c r="F747" s="147"/>
      <c r="G747" s="176"/>
      <c r="H747" s="133"/>
      <c r="I747" s="134">
        <v>24</v>
      </c>
    </row>
    <row r="748" spans="1:13" ht="15.75" x14ac:dyDescent="0.25">
      <c r="A748" s="256"/>
      <c r="B748" s="256"/>
      <c r="C748" s="256"/>
      <c r="D748" s="131"/>
      <c r="E748" s="150"/>
      <c r="F748" s="147"/>
      <c r="G748" s="176"/>
      <c r="H748" s="133"/>
      <c r="I748" s="130">
        <v>24</v>
      </c>
    </row>
    <row r="749" spans="1:13" x14ac:dyDescent="0.25">
      <c r="A749" s="135"/>
      <c r="B749" s="136"/>
      <c r="C749" s="137"/>
      <c r="D749" s="135"/>
      <c r="E749" s="135"/>
      <c r="F749" s="138"/>
      <c r="G749" s="138"/>
      <c r="H749" s="138"/>
      <c r="I749" s="138"/>
    </row>
    <row r="750" spans="1:13" ht="45" x14ac:dyDescent="0.25">
      <c r="A750" s="126" t="s">
        <v>410</v>
      </c>
      <c r="B750" s="126">
        <v>93654</v>
      </c>
      <c r="C750" s="127" t="s">
        <v>156</v>
      </c>
      <c r="D750" s="126" t="s">
        <v>7</v>
      </c>
      <c r="E750" s="126" t="s">
        <v>33</v>
      </c>
      <c r="F750" s="156">
        <v>20</v>
      </c>
      <c r="G750" s="128">
        <f>IFERROR(VLOOKUP(B750,CPU!$B:$I,8,FALSE),"NÃO TEM")</f>
        <v>10.87</v>
      </c>
      <c r="H750" s="128">
        <f>ROUND(G750*1.273,2)</f>
        <v>13.84</v>
      </c>
      <c r="I750" s="128">
        <f>ROUND(H750*F750,2)</f>
        <v>276.8</v>
      </c>
      <c r="K750" s="48">
        <f>IFERROR(VLOOKUP(A750,ORÇAMENTO!$A:$I,9,FALSE),"NÃO TEM")</f>
        <v>276.8</v>
      </c>
      <c r="M750" s="46" t="b">
        <f>K750=I750</f>
        <v>1</v>
      </c>
    </row>
    <row r="751" spans="1:13" ht="31.5" x14ac:dyDescent="0.25">
      <c r="A751" s="255" t="s">
        <v>282</v>
      </c>
      <c r="B751" s="255"/>
      <c r="C751" s="255"/>
      <c r="D751" s="129" t="s">
        <v>98</v>
      </c>
      <c r="E751" s="129" t="s">
        <v>275</v>
      </c>
      <c r="F751" s="130" t="s">
        <v>276</v>
      </c>
      <c r="G751" s="130" t="s">
        <v>277</v>
      </c>
      <c r="H751" s="130" t="s">
        <v>278</v>
      </c>
      <c r="I751" s="130" t="s">
        <v>58</v>
      </c>
    </row>
    <row r="752" spans="1:13" ht="15" customHeight="1" x14ac:dyDescent="0.25">
      <c r="A752" s="256" t="s">
        <v>311</v>
      </c>
      <c r="B752" s="256"/>
      <c r="C752" s="256"/>
      <c r="D752" s="131"/>
      <c r="E752" s="150">
        <v>20</v>
      </c>
      <c r="F752" s="147"/>
      <c r="G752" s="176"/>
      <c r="H752" s="133"/>
      <c r="I752" s="134">
        <v>20</v>
      </c>
    </row>
    <row r="753" spans="1:13" ht="15" customHeight="1" x14ac:dyDescent="0.25">
      <c r="A753" s="256"/>
      <c r="B753" s="256"/>
      <c r="C753" s="256"/>
      <c r="D753" s="131"/>
      <c r="E753" s="150"/>
      <c r="F753" s="147"/>
      <c r="G753" s="176"/>
      <c r="H753" s="133"/>
      <c r="I753" s="130">
        <v>20</v>
      </c>
    </row>
    <row r="754" spans="1:13" x14ac:dyDescent="0.25">
      <c r="A754" s="135"/>
      <c r="B754" s="180"/>
      <c r="C754" s="180"/>
      <c r="D754" s="135"/>
      <c r="E754" s="135">
        <v>7</v>
      </c>
      <c r="F754" s="138"/>
      <c r="G754" s="138"/>
      <c r="H754" s="138"/>
      <c r="I754" s="138"/>
    </row>
    <row r="755" spans="1:13" ht="45" x14ac:dyDescent="0.25">
      <c r="A755" s="126" t="s">
        <v>411</v>
      </c>
      <c r="B755" s="126">
        <v>93655</v>
      </c>
      <c r="C755" s="127" t="s">
        <v>475</v>
      </c>
      <c r="D755" s="126" t="s">
        <v>7</v>
      </c>
      <c r="E755" s="126" t="s">
        <v>33</v>
      </c>
      <c r="F755" s="156">
        <f>I758</f>
        <v>24</v>
      </c>
      <c r="G755" s="128">
        <f>IFERROR(VLOOKUP(B755,CPU!$B:$I,8,FALSE),"NÃO TEM")</f>
        <v>12.05</v>
      </c>
      <c r="H755" s="128">
        <f>ROUND(G755*1.273,2)</f>
        <v>15.34</v>
      </c>
      <c r="I755" s="128">
        <f>ROUND(H755*F755,2)</f>
        <v>368.16</v>
      </c>
      <c r="K755" s="48">
        <f>IFERROR(VLOOKUP(A755,ORÇAMENTO!$A:$I,9,FALSE),"NÃO TEM")</f>
        <v>368.16</v>
      </c>
      <c r="M755" s="46" t="b">
        <f>K755=I755</f>
        <v>1</v>
      </c>
    </row>
    <row r="756" spans="1:13" ht="31.5" x14ac:dyDescent="0.25">
      <c r="A756" s="255" t="s">
        <v>282</v>
      </c>
      <c r="B756" s="255"/>
      <c r="C756" s="255"/>
      <c r="D756" s="129" t="s">
        <v>98</v>
      </c>
      <c r="E756" s="129" t="s">
        <v>275</v>
      </c>
      <c r="F756" s="130" t="s">
        <v>276</v>
      </c>
      <c r="G756" s="130" t="s">
        <v>277</v>
      </c>
      <c r="H756" s="130" t="s">
        <v>278</v>
      </c>
      <c r="I756" s="130" t="s">
        <v>58</v>
      </c>
    </row>
    <row r="757" spans="1:13" x14ac:dyDescent="0.25">
      <c r="A757" s="256" t="s">
        <v>311</v>
      </c>
      <c r="B757" s="256"/>
      <c r="C757" s="256"/>
      <c r="D757" s="131"/>
      <c r="E757" s="150">
        <v>24</v>
      </c>
      <c r="F757" s="147"/>
      <c r="G757" s="176"/>
      <c r="H757" s="133"/>
      <c r="I757" s="134">
        <v>24</v>
      </c>
    </row>
    <row r="758" spans="1:13" ht="15.75" x14ac:dyDescent="0.25">
      <c r="A758" s="256"/>
      <c r="B758" s="256"/>
      <c r="C758" s="256"/>
      <c r="D758" s="131"/>
      <c r="E758" s="150"/>
      <c r="F758" s="147"/>
      <c r="G758" s="176"/>
      <c r="H758" s="133"/>
      <c r="I758" s="130">
        <v>24</v>
      </c>
    </row>
    <row r="759" spans="1:13" x14ac:dyDescent="0.25">
      <c r="A759" s="135"/>
      <c r="B759" s="136"/>
      <c r="C759" s="137"/>
      <c r="D759" s="135"/>
      <c r="E759" s="135"/>
      <c r="F759" s="138"/>
      <c r="G759" s="138"/>
      <c r="H759" s="138"/>
      <c r="I759" s="138"/>
    </row>
    <row r="760" spans="1:13" ht="45" x14ac:dyDescent="0.25">
      <c r="A760" s="126" t="s">
        <v>412</v>
      </c>
      <c r="B760" s="126">
        <v>93656</v>
      </c>
      <c r="C760" s="127" t="s">
        <v>157</v>
      </c>
      <c r="D760" s="126" t="s">
        <v>7</v>
      </c>
      <c r="E760" s="126" t="s">
        <v>33</v>
      </c>
      <c r="F760" s="156">
        <f>I763</f>
        <v>20</v>
      </c>
      <c r="G760" s="128">
        <f>IFERROR(VLOOKUP(B760,CPU!$B:$I,8,FALSE),"NÃO TEM")</f>
        <v>12.05</v>
      </c>
      <c r="H760" s="128">
        <f>ROUND(G760*1.273,2)</f>
        <v>15.34</v>
      </c>
      <c r="I760" s="128">
        <f>ROUND(H760*F760,2)</f>
        <v>306.8</v>
      </c>
      <c r="K760" s="48">
        <f>IFERROR(VLOOKUP(A760,ORÇAMENTO!$A:$I,9,FALSE),"NÃO TEM")</f>
        <v>306.8</v>
      </c>
      <c r="M760" s="46" t="b">
        <f>K760=I760</f>
        <v>1</v>
      </c>
    </row>
    <row r="761" spans="1:13" ht="31.5" x14ac:dyDescent="0.25">
      <c r="A761" s="255" t="s">
        <v>282</v>
      </c>
      <c r="B761" s="255"/>
      <c r="C761" s="255"/>
      <c r="D761" s="129" t="s">
        <v>98</v>
      </c>
      <c r="E761" s="129" t="s">
        <v>275</v>
      </c>
      <c r="F761" s="130" t="s">
        <v>276</v>
      </c>
      <c r="G761" s="130" t="s">
        <v>277</v>
      </c>
      <c r="H761" s="130" t="s">
        <v>278</v>
      </c>
      <c r="I761" s="130" t="s">
        <v>58</v>
      </c>
    </row>
    <row r="762" spans="1:13" x14ac:dyDescent="0.25">
      <c r="A762" s="256" t="s">
        <v>311</v>
      </c>
      <c r="B762" s="256"/>
      <c r="C762" s="256"/>
      <c r="D762" s="131"/>
      <c r="E762" s="150">
        <v>20</v>
      </c>
      <c r="F762" s="147"/>
      <c r="G762" s="176"/>
      <c r="H762" s="133"/>
      <c r="I762" s="134">
        <v>20</v>
      </c>
    </row>
    <row r="763" spans="1:13" ht="15.75" x14ac:dyDescent="0.25">
      <c r="A763" s="256"/>
      <c r="B763" s="256"/>
      <c r="C763" s="256"/>
      <c r="D763" s="131"/>
      <c r="E763" s="150"/>
      <c r="F763" s="147"/>
      <c r="G763" s="176"/>
      <c r="H763" s="133"/>
      <c r="I763" s="130">
        <v>20</v>
      </c>
    </row>
    <row r="764" spans="1:13" x14ac:dyDescent="0.25">
      <c r="A764" s="135"/>
      <c r="B764" s="136"/>
      <c r="C764" s="137"/>
      <c r="D764" s="135"/>
      <c r="E764" s="135"/>
      <c r="F764" s="138"/>
      <c r="G764" s="138"/>
      <c r="H764" s="138"/>
      <c r="I764" s="138"/>
    </row>
    <row r="765" spans="1:13" ht="45" x14ac:dyDescent="0.25">
      <c r="A765" s="126" t="s">
        <v>413</v>
      </c>
      <c r="B765" s="126">
        <v>101894</v>
      </c>
      <c r="C765" s="127" t="s">
        <v>158</v>
      </c>
      <c r="D765" s="126" t="s">
        <v>7</v>
      </c>
      <c r="E765" s="126" t="s">
        <v>33</v>
      </c>
      <c r="F765" s="156">
        <f>I768</f>
        <v>2</v>
      </c>
      <c r="G765" s="128">
        <f>IFERROR(VLOOKUP(B765,CPU!$B:$I,8,FALSE),"NÃO TEM")</f>
        <v>139.15</v>
      </c>
      <c r="H765" s="128">
        <f>ROUND(G765*1.273,2)</f>
        <v>177.14</v>
      </c>
      <c r="I765" s="128">
        <f>ROUND(H765*F765,2)</f>
        <v>354.28</v>
      </c>
      <c r="K765" s="48">
        <f>IFERROR(VLOOKUP(A765,ORÇAMENTO!$A:$I,9,FALSE),"NÃO TEM")</f>
        <v>354.28</v>
      </c>
      <c r="M765" s="46" t="b">
        <f>K765=I765</f>
        <v>1</v>
      </c>
    </row>
    <row r="766" spans="1:13" ht="31.5" x14ac:dyDescent="0.25">
      <c r="A766" s="255" t="s">
        <v>282</v>
      </c>
      <c r="B766" s="255"/>
      <c r="C766" s="255"/>
      <c r="D766" s="129" t="s">
        <v>98</v>
      </c>
      <c r="E766" s="129" t="s">
        <v>275</v>
      </c>
      <c r="F766" s="130" t="s">
        <v>276</v>
      </c>
      <c r="G766" s="130" t="s">
        <v>277</v>
      </c>
      <c r="H766" s="130" t="s">
        <v>278</v>
      </c>
      <c r="I766" s="130" t="s">
        <v>58</v>
      </c>
    </row>
    <row r="767" spans="1:13" x14ac:dyDescent="0.25">
      <c r="A767" s="256" t="s">
        <v>311</v>
      </c>
      <c r="B767" s="256"/>
      <c r="C767" s="256"/>
      <c r="D767" s="131"/>
      <c r="E767" s="150">
        <v>2</v>
      </c>
      <c r="F767" s="147"/>
      <c r="G767" s="176"/>
      <c r="H767" s="133"/>
      <c r="I767" s="134">
        <v>2</v>
      </c>
    </row>
    <row r="768" spans="1:13" ht="15.75" x14ac:dyDescent="0.25">
      <c r="A768" s="256"/>
      <c r="B768" s="256"/>
      <c r="C768" s="256"/>
      <c r="D768" s="131"/>
      <c r="E768" s="150"/>
      <c r="F768" s="147"/>
      <c r="G768" s="176"/>
      <c r="H768" s="133"/>
      <c r="I768" s="130">
        <v>2</v>
      </c>
    </row>
    <row r="769" spans="1:13" x14ac:dyDescent="0.25">
      <c r="A769" s="135"/>
      <c r="B769" s="136"/>
      <c r="C769" s="137"/>
      <c r="D769" s="135"/>
      <c r="E769" s="135"/>
      <c r="F769" s="138"/>
      <c r="G769" s="138"/>
      <c r="H769" s="138"/>
      <c r="I769" s="138"/>
    </row>
    <row r="770" spans="1:13" ht="31.5" customHeight="1" x14ac:dyDescent="0.25">
      <c r="A770" s="126" t="s">
        <v>414</v>
      </c>
      <c r="B770" s="126">
        <v>39449</v>
      </c>
      <c r="C770" s="127" t="s">
        <v>159</v>
      </c>
      <c r="D770" s="126" t="s">
        <v>7</v>
      </c>
      <c r="E770" s="126" t="s">
        <v>33</v>
      </c>
      <c r="F770" s="156">
        <v>4</v>
      </c>
      <c r="G770" s="128">
        <f>IFERROR(VLOOKUP(B770,CPU!$B:$I,8,FALSE),"NÃO TEM")</f>
        <v>273.74</v>
      </c>
      <c r="H770" s="128">
        <f>ROUND(G770*1.273,2)</f>
        <v>348.47</v>
      </c>
      <c r="I770" s="128">
        <f>ROUND(H770*F770,2)</f>
        <v>1393.88</v>
      </c>
      <c r="K770" s="48">
        <f>IFERROR(VLOOKUP(A770,ORÇAMENTO!$A:$I,9,FALSE),"NÃO TEM")</f>
        <v>1393.88</v>
      </c>
      <c r="M770" s="46" t="b">
        <f>K770=I770</f>
        <v>1</v>
      </c>
    </row>
    <row r="771" spans="1:13" ht="31.5" x14ac:dyDescent="0.25">
      <c r="A771" s="255" t="s">
        <v>282</v>
      </c>
      <c r="B771" s="255"/>
      <c r="C771" s="255"/>
      <c r="D771" s="129" t="s">
        <v>98</v>
      </c>
      <c r="E771" s="129" t="s">
        <v>275</v>
      </c>
      <c r="F771" s="130" t="s">
        <v>276</v>
      </c>
      <c r="G771" s="130" t="s">
        <v>277</v>
      </c>
      <c r="H771" s="130" t="s">
        <v>278</v>
      </c>
      <c r="I771" s="130" t="s">
        <v>58</v>
      </c>
    </row>
    <row r="772" spans="1:13" x14ac:dyDescent="0.25">
      <c r="A772" s="256" t="s">
        <v>311</v>
      </c>
      <c r="B772" s="256"/>
      <c r="C772" s="256"/>
      <c r="D772" s="131"/>
      <c r="E772" s="150">
        <v>4</v>
      </c>
      <c r="F772" s="147"/>
      <c r="G772" s="176"/>
      <c r="H772" s="133"/>
      <c r="I772" s="134">
        <v>4</v>
      </c>
    </row>
    <row r="773" spans="1:13" ht="15.75" x14ac:dyDescent="0.25">
      <c r="A773" s="256"/>
      <c r="B773" s="256"/>
      <c r="C773" s="256"/>
      <c r="D773" s="131"/>
      <c r="E773" s="150"/>
      <c r="F773" s="147"/>
      <c r="G773" s="176"/>
      <c r="H773" s="133"/>
      <c r="I773" s="130">
        <v>4</v>
      </c>
    </row>
    <row r="774" spans="1:13" x14ac:dyDescent="0.25">
      <c r="A774" s="135"/>
      <c r="B774" s="136"/>
      <c r="C774" s="137"/>
      <c r="D774" s="135"/>
      <c r="E774" s="135"/>
      <c r="F774" s="138"/>
      <c r="G774" s="138"/>
      <c r="H774" s="138"/>
      <c r="I774" s="138"/>
    </row>
    <row r="775" spans="1:13" ht="33.75" customHeight="1" x14ac:dyDescent="0.25">
      <c r="A775" s="126" t="s">
        <v>415</v>
      </c>
      <c r="B775" s="126">
        <v>13947</v>
      </c>
      <c r="C775" s="127" t="s">
        <v>259</v>
      </c>
      <c r="D775" s="126" t="s">
        <v>14</v>
      </c>
      <c r="E775" s="126" t="s">
        <v>679</v>
      </c>
      <c r="F775" s="156">
        <f>I807</f>
        <v>94</v>
      </c>
      <c r="G775" s="128">
        <f>IFERROR(VLOOKUP(B775,CPU!$B:$I,8,FALSE),"NÃO TEM")</f>
        <v>203</v>
      </c>
      <c r="H775" s="128">
        <f>ROUND(G775*1.273,2)</f>
        <v>258.42</v>
      </c>
      <c r="I775" s="128">
        <f>ROUND(H775*F775,2)</f>
        <v>24291.48</v>
      </c>
      <c r="K775" s="48">
        <f>IFERROR(VLOOKUP(A775,ORÇAMENTO!$A:$I,9,FALSE),"NÃO TEM")</f>
        <v>24291.48</v>
      </c>
      <c r="M775" s="46" t="b">
        <f>K775=I775</f>
        <v>1</v>
      </c>
    </row>
    <row r="776" spans="1:13" ht="31.5" x14ac:dyDescent="0.25">
      <c r="A776" s="255" t="s">
        <v>282</v>
      </c>
      <c r="B776" s="255"/>
      <c r="C776" s="255"/>
      <c r="D776" s="129" t="s">
        <v>98</v>
      </c>
      <c r="E776" s="129" t="s">
        <v>275</v>
      </c>
      <c r="F776" s="130" t="s">
        <v>276</v>
      </c>
      <c r="G776" s="130" t="s">
        <v>277</v>
      </c>
      <c r="H776" s="130" t="s">
        <v>278</v>
      </c>
      <c r="I776" s="130" t="s">
        <v>58</v>
      </c>
    </row>
    <row r="777" spans="1:13" x14ac:dyDescent="0.25">
      <c r="A777" s="253" t="s">
        <v>312</v>
      </c>
      <c r="B777" s="253"/>
      <c r="C777" s="253"/>
      <c r="D777" s="131"/>
      <c r="E777" s="150">
        <v>8</v>
      </c>
      <c r="F777" s="147"/>
      <c r="G777" s="176"/>
      <c r="H777" s="133"/>
      <c r="I777" s="134">
        <v>8</v>
      </c>
    </row>
    <row r="778" spans="1:13" x14ac:dyDescent="0.25">
      <c r="A778" s="253" t="s">
        <v>313</v>
      </c>
      <c r="B778" s="253"/>
      <c r="C778" s="253"/>
      <c r="D778" s="131"/>
      <c r="E778" s="150">
        <v>3</v>
      </c>
      <c r="F778" s="147"/>
      <c r="G778" s="147"/>
      <c r="H778" s="147"/>
      <c r="I778" s="150">
        <v>3</v>
      </c>
    </row>
    <row r="779" spans="1:13" x14ac:dyDescent="0.25">
      <c r="A779" s="253" t="s">
        <v>314</v>
      </c>
      <c r="B779" s="253"/>
      <c r="C779" s="253"/>
      <c r="D779" s="131"/>
      <c r="E779" s="150">
        <v>2</v>
      </c>
      <c r="F779" s="147"/>
      <c r="G779" s="147"/>
      <c r="H779" s="147"/>
      <c r="I779" s="150">
        <v>2</v>
      </c>
    </row>
    <row r="780" spans="1:13" x14ac:dyDescent="0.25">
      <c r="A780" s="253" t="s">
        <v>316</v>
      </c>
      <c r="B780" s="253"/>
      <c r="C780" s="253"/>
      <c r="D780" s="131"/>
      <c r="E780" s="150">
        <v>1</v>
      </c>
      <c r="F780" s="147"/>
      <c r="G780" s="147"/>
      <c r="H780" s="147"/>
      <c r="I780" s="150">
        <v>1</v>
      </c>
    </row>
    <row r="781" spans="1:13" x14ac:dyDescent="0.25">
      <c r="A781" s="253" t="s">
        <v>315</v>
      </c>
      <c r="B781" s="253"/>
      <c r="C781" s="253"/>
      <c r="D781" s="131"/>
      <c r="E781" s="150">
        <v>3</v>
      </c>
      <c r="F781" s="147"/>
      <c r="G781" s="147"/>
      <c r="H781" s="147"/>
      <c r="I781" s="150">
        <v>3</v>
      </c>
    </row>
    <row r="782" spans="1:13" x14ac:dyDescent="0.25">
      <c r="A782" s="253" t="s">
        <v>317</v>
      </c>
      <c r="B782" s="253"/>
      <c r="C782" s="253"/>
      <c r="D782" s="131"/>
      <c r="E782" s="150">
        <v>4</v>
      </c>
      <c r="F782" s="147"/>
      <c r="G782" s="147"/>
      <c r="H782" s="147"/>
      <c r="I782" s="150">
        <v>4</v>
      </c>
    </row>
    <row r="783" spans="1:13" x14ac:dyDescent="0.25">
      <c r="A783" s="253" t="s">
        <v>318</v>
      </c>
      <c r="B783" s="253"/>
      <c r="C783" s="253"/>
      <c r="D783" s="131"/>
      <c r="E783" s="150">
        <v>2</v>
      </c>
      <c r="F783" s="147"/>
      <c r="G783" s="147"/>
      <c r="H783" s="147"/>
      <c r="I783" s="150">
        <v>2</v>
      </c>
    </row>
    <row r="784" spans="1:13" x14ac:dyDescent="0.25">
      <c r="A784" s="254" t="s">
        <v>328</v>
      </c>
      <c r="B784" s="254"/>
      <c r="C784" s="254"/>
      <c r="D784" s="131"/>
      <c r="E784" s="150">
        <v>8</v>
      </c>
      <c r="F784" s="147"/>
      <c r="G784" s="147"/>
      <c r="H784" s="147"/>
      <c r="I784" s="150">
        <v>8</v>
      </c>
    </row>
    <row r="785" spans="1:9" x14ac:dyDescent="0.25">
      <c r="A785" s="253" t="s">
        <v>319</v>
      </c>
      <c r="B785" s="253"/>
      <c r="C785" s="253"/>
      <c r="D785" s="131"/>
      <c r="E785" s="150">
        <v>2</v>
      </c>
      <c r="F785" s="150"/>
      <c r="G785" s="150"/>
      <c r="H785" s="150"/>
      <c r="I785" s="150">
        <v>2</v>
      </c>
    </row>
    <row r="786" spans="1:9" x14ac:dyDescent="0.25">
      <c r="A786" s="253" t="s">
        <v>320</v>
      </c>
      <c r="B786" s="253"/>
      <c r="C786" s="253"/>
      <c r="D786" s="131"/>
      <c r="E786" s="150">
        <v>2</v>
      </c>
      <c r="F786" s="150"/>
      <c r="G786" s="150"/>
      <c r="H786" s="150"/>
      <c r="I786" s="150">
        <v>2</v>
      </c>
    </row>
    <row r="787" spans="1:9" x14ac:dyDescent="0.25">
      <c r="A787" s="253" t="s">
        <v>321</v>
      </c>
      <c r="B787" s="253"/>
      <c r="C787" s="253"/>
      <c r="D787" s="131"/>
      <c r="E787" s="150">
        <v>2</v>
      </c>
      <c r="F787" s="150"/>
      <c r="G787" s="150"/>
      <c r="H787" s="150"/>
      <c r="I787" s="150">
        <v>2</v>
      </c>
    </row>
    <row r="788" spans="1:9" x14ac:dyDescent="0.25">
      <c r="A788" s="253" t="s">
        <v>322</v>
      </c>
      <c r="B788" s="253"/>
      <c r="C788" s="253"/>
      <c r="D788" s="131"/>
      <c r="E788" s="150">
        <v>2</v>
      </c>
      <c r="F788" s="150"/>
      <c r="G788" s="150"/>
      <c r="H788" s="150"/>
      <c r="I788" s="150">
        <v>2</v>
      </c>
    </row>
    <row r="789" spans="1:9" x14ac:dyDescent="0.25">
      <c r="A789" s="253" t="s">
        <v>323</v>
      </c>
      <c r="B789" s="253"/>
      <c r="C789" s="253"/>
      <c r="D789" s="131"/>
      <c r="E789" s="150">
        <v>1</v>
      </c>
      <c r="F789" s="150"/>
      <c r="G789" s="150"/>
      <c r="H789" s="150"/>
      <c r="I789" s="150">
        <v>1</v>
      </c>
    </row>
    <row r="790" spans="1:9" x14ac:dyDescent="0.25">
      <c r="A790" s="253" t="s">
        <v>324</v>
      </c>
      <c r="B790" s="253"/>
      <c r="C790" s="253"/>
      <c r="D790" s="131"/>
      <c r="E790" s="150">
        <v>3</v>
      </c>
      <c r="F790" s="150"/>
      <c r="G790" s="150"/>
      <c r="H790" s="150"/>
      <c r="I790" s="150">
        <v>3</v>
      </c>
    </row>
    <row r="791" spans="1:9" x14ac:dyDescent="0.25">
      <c r="A791" s="253" t="s">
        <v>325</v>
      </c>
      <c r="B791" s="253"/>
      <c r="C791" s="253"/>
      <c r="D791" s="131"/>
      <c r="E791" s="150">
        <v>4</v>
      </c>
      <c r="F791" s="150"/>
      <c r="G791" s="150"/>
      <c r="H791" s="150"/>
      <c r="I791" s="150">
        <v>4</v>
      </c>
    </row>
    <row r="792" spans="1:9" x14ac:dyDescent="0.25">
      <c r="A792" s="253" t="s">
        <v>326</v>
      </c>
      <c r="B792" s="253"/>
      <c r="C792" s="253"/>
      <c r="D792" s="131"/>
      <c r="E792" s="150">
        <v>2</v>
      </c>
      <c r="F792" s="150"/>
      <c r="G792" s="150"/>
      <c r="H792" s="150"/>
      <c r="I792" s="150">
        <v>2</v>
      </c>
    </row>
    <row r="793" spans="1:9" x14ac:dyDescent="0.25">
      <c r="A793" s="253" t="s">
        <v>327</v>
      </c>
      <c r="B793" s="253"/>
      <c r="C793" s="253"/>
      <c r="D793" s="131"/>
      <c r="E793" s="150">
        <v>2</v>
      </c>
      <c r="F793" s="150"/>
      <c r="G793" s="150"/>
      <c r="H793" s="150"/>
      <c r="I793" s="150">
        <v>2</v>
      </c>
    </row>
    <row r="794" spans="1:9" x14ac:dyDescent="0.25">
      <c r="A794" s="256" t="s">
        <v>331</v>
      </c>
      <c r="B794" s="256"/>
      <c r="C794" s="256"/>
      <c r="D794" s="131"/>
      <c r="E794" s="150">
        <v>4</v>
      </c>
      <c r="F794" s="150"/>
      <c r="G794" s="150"/>
      <c r="H794" s="150"/>
      <c r="I794" s="150">
        <v>4</v>
      </c>
    </row>
    <row r="795" spans="1:9" x14ac:dyDescent="0.25">
      <c r="A795" s="256" t="s">
        <v>332</v>
      </c>
      <c r="B795" s="256"/>
      <c r="C795" s="256"/>
      <c r="D795" s="131"/>
      <c r="E795" s="150">
        <v>5</v>
      </c>
      <c r="F795" s="150"/>
      <c r="G795" s="150"/>
      <c r="H795" s="150"/>
      <c r="I795" s="150">
        <v>5</v>
      </c>
    </row>
    <row r="796" spans="1:9" x14ac:dyDescent="0.25">
      <c r="A796" s="256" t="s">
        <v>334</v>
      </c>
      <c r="B796" s="256"/>
      <c r="C796" s="256"/>
      <c r="D796" s="131"/>
      <c r="E796" s="150">
        <v>2</v>
      </c>
      <c r="F796" s="150"/>
      <c r="G796" s="150"/>
      <c r="H796" s="150"/>
      <c r="I796" s="150">
        <v>2</v>
      </c>
    </row>
    <row r="797" spans="1:9" x14ac:dyDescent="0.25">
      <c r="A797" s="256" t="s">
        <v>333</v>
      </c>
      <c r="B797" s="256"/>
      <c r="C797" s="256"/>
      <c r="D797" s="131"/>
      <c r="E797" s="150">
        <v>1</v>
      </c>
      <c r="F797" s="150"/>
      <c r="G797" s="150"/>
      <c r="H797" s="150"/>
      <c r="I797" s="150">
        <v>1</v>
      </c>
    </row>
    <row r="798" spans="1:9" x14ac:dyDescent="0.25">
      <c r="A798" s="254" t="s">
        <v>338</v>
      </c>
      <c r="B798" s="254"/>
      <c r="C798" s="254"/>
      <c r="D798" s="131"/>
      <c r="E798" s="150">
        <v>9</v>
      </c>
      <c r="F798" s="150"/>
      <c r="G798" s="150"/>
      <c r="H798" s="150"/>
      <c r="I798" s="150">
        <v>9</v>
      </c>
    </row>
    <row r="799" spans="1:9" x14ac:dyDescent="0.25">
      <c r="A799" s="254" t="s">
        <v>339</v>
      </c>
      <c r="B799" s="254"/>
      <c r="C799" s="254"/>
      <c r="D799" s="131"/>
      <c r="E799" s="150">
        <v>1</v>
      </c>
      <c r="F799" s="150"/>
      <c r="G799" s="150"/>
      <c r="H799" s="150"/>
      <c r="I799" s="150">
        <v>1</v>
      </c>
    </row>
    <row r="800" spans="1:9" x14ac:dyDescent="0.25">
      <c r="A800" s="254" t="s">
        <v>340</v>
      </c>
      <c r="B800" s="254"/>
      <c r="C800" s="254"/>
      <c r="D800" s="131"/>
      <c r="E800" s="150">
        <v>3</v>
      </c>
      <c r="F800" s="150"/>
      <c r="G800" s="150"/>
      <c r="H800" s="150"/>
      <c r="I800" s="150">
        <v>3</v>
      </c>
    </row>
    <row r="801" spans="1:13" x14ac:dyDescent="0.25">
      <c r="A801" s="254" t="s">
        <v>377</v>
      </c>
      <c r="B801" s="254"/>
      <c r="C801" s="254"/>
      <c r="D801" s="131"/>
      <c r="E801" s="150">
        <v>3</v>
      </c>
      <c r="F801" s="150"/>
      <c r="G801" s="150"/>
      <c r="H801" s="150"/>
      <c r="I801" s="150">
        <v>3</v>
      </c>
    </row>
    <row r="802" spans="1:13" x14ac:dyDescent="0.25">
      <c r="A802" s="254" t="s">
        <v>341</v>
      </c>
      <c r="B802" s="254"/>
      <c r="C802" s="254"/>
      <c r="D802" s="131"/>
      <c r="E802" s="150">
        <v>1</v>
      </c>
      <c r="F802" s="150"/>
      <c r="G802" s="150"/>
      <c r="H802" s="150"/>
      <c r="I802" s="150">
        <v>1</v>
      </c>
    </row>
    <row r="803" spans="1:13" x14ac:dyDescent="0.25">
      <c r="A803" s="256" t="s">
        <v>335</v>
      </c>
      <c r="B803" s="256"/>
      <c r="C803" s="256"/>
      <c r="D803" s="131"/>
      <c r="E803" s="150">
        <v>1</v>
      </c>
      <c r="F803" s="150"/>
      <c r="G803" s="150"/>
      <c r="H803" s="150"/>
      <c r="I803" s="150">
        <v>1</v>
      </c>
    </row>
    <row r="804" spans="1:13" x14ac:dyDescent="0.25">
      <c r="A804" s="256" t="s">
        <v>336</v>
      </c>
      <c r="B804" s="256"/>
      <c r="C804" s="256"/>
      <c r="D804" s="131"/>
      <c r="E804" s="150">
        <v>7</v>
      </c>
      <c r="F804" s="150"/>
      <c r="G804" s="150"/>
      <c r="H804" s="150"/>
      <c r="I804" s="150">
        <v>7</v>
      </c>
    </row>
    <row r="805" spans="1:13" x14ac:dyDescent="0.25">
      <c r="A805" s="256" t="s">
        <v>337</v>
      </c>
      <c r="B805" s="256"/>
      <c r="C805" s="256"/>
      <c r="D805" s="131"/>
      <c r="E805" s="150">
        <v>1</v>
      </c>
      <c r="F805" s="150"/>
      <c r="G805" s="150"/>
      <c r="H805" s="150"/>
      <c r="I805" s="150">
        <v>1</v>
      </c>
    </row>
    <row r="806" spans="1:13" x14ac:dyDescent="0.25">
      <c r="A806" s="256" t="s">
        <v>343</v>
      </c>
      <c r="B806" s="256"/>
      <c r="C806" s="256"/>
      <c r="D806" s="131"/>
      <c r="E806" s="150">
        <v>5</v>
      </c>
      <c r="F806" s="150"/>
      <c r="G806" s="150"/>
      <c r="H806" s="150"/>
      <c r="I806" s="150">
        <v>5</v>
      </c>
    </row>
    <row r="807" spans="1:13" ht="15.75" x14ac:dyDescent="0.25">
      <c r="A807" s="256"/>
      <c r="B807" s="256"/>
      <c r="C807" s="256"/>
      <c r="D807" s="131"/>
      <c r="E807" s="150"/>
      <c r="F807" s="150"/>
      <c r="G807" s="150"/>
      <c r="H807" s="150"/>
      <c r="I807" s="178">
        <f>SUM(I777:I806)</f>
        <v>94</v>
      </c>
    </row>
    <row r="808" spans="1:13" x14ac:dyDescent="0.25">
      <c r="A808" s="135"/>
      <c r="B808" s="136"/>
      <c r="C808" s="137"/>
      <c r="D808" s="135"/>
      <c r="E808" s="135"/>
      <c r="F808" s="138"/>
      <c r="G808" s="138"/>
      <c r="H808" s="138"/>
      <c r="I808" s="138"/>
    </row>
    <row r="809" spans="1:13" ht="57" customHeight="1" x14ac:dyDescent="0.25">
      <c r="A809" s="126" t="s">
        <v>416</v>
      </c>
      <c r="B809" s="126" t="s">
        <v>760</v>
      </c>
      <c r="C809" s="127" t="s">
        <v>42</v>
      </c>
      <c r="D809" s="126" t="s">
        <v>681</v>
      </c>
      <c r="E809" s="126" t="s">
        <v>33</v>
      </c>
      <c r="F809" s="156">
        <f>I812</f>
        <v>6</v>
      </c>
      <c r="G809" s="128">
        <f>IFERROR(VLOOKUP(B809,CPU!$B:$I,8,FALSE),"NÃO TEM")</f>
        <v>1336.92</v>
      </c>
      <c r="H809" s="128">
        <f>ROUND(G809*1.273,2)</f>
        <v>1701.9</v>
      </c>
      <c r="I809" s="128">
        <f>ROUND(H809*F809,2)</f>
        <v>10211.4</v>
      </c>
      <c r="K809" s="48">
        <f>IFERROR(VLOOKUP(A809,ORÇAMENTO!$A:$I,9,FALSE),"NÃO TEM")</f>
        <v>10211.4</v>
      </c>
      <c r="M809" s="46" t="b">
        <f>K809=I809</f>
        <v>1</v>
      </c>
    </row>
    <row r="810" spans="1:13" ht="31.5" x14ac:dyDescent="0.25">
      <c r="A810" s="255" t="s">
        <v>282</v>
      </c>
      <c r="B810" s="255"/>
      <c r="C810" s="255"/>
      <c r="D810" s="129" t="s">
        <v>98</v>
      </c>
      <c r="E810" s="129" t="s">
        <v>275</v>
      </c>
      <c r="F810" s="130" t="s">
        <v>276</v>
      </c>
      <c r="G810" s="130" t="s">
        <v>277</v>
      </c>
      <c r="H810" s="130" t="s">
        <v>278</v>
      </c>
      <c r="I810" s="130" t="s">
        <v>58</v>
      </c>
    </row>
    <row r="811" spans="1:13" x14ac:dyDescent="0.25">
      <c r="A811" s="256" t="s">
        <v>311</v>
      </c>
      <c r="B811" s="256"/>
      <c r="C811" s="256"/>
      <c r="D811" s="131"/>
      <c r="E811" s="150">
        <v>6</v>
      </c>
      <c r="F811" s="147"/>
      <c r="G811" s="176"/>
      <c r="H811" s="133"/>
      <c r="I811" s="134">
        <v>6</v>
      </c>
    </row>
    <row r="812" spans="1:13" ht="15.75" x14ac:dyDescent="0.25">
      <c r="A812" s="256"/>
      <c r="B812" s="256"/>
      <c r="C812" s="256"/>
      <c r="D812" s="131"/>
      <c r="E812" s="150"/>
      <c r="F812" s="147"/>
      <c r="G812" s="176"/>
      <c r="H812" s="133"/>
      <c r="I812" s="130">
        <v>6</v>
      </c>
    </row>
    <row r="813" spans="1:13" x14ac:dyDescent="0.25">
      <c r="A813" s="135"/>
      <c r="B813" s="136"/>
      <c r="C813" s="137"/>
      <c r="D813" s="135"/>
      <c r="E813" s="135"/>
      <c r="F813" s="138"/>
      <c r="G813" s="138"/>
      <c r="H813" s="138"/>
      <c r="I813" s="138"/>
    </row>
    <row r="814" spans="1:13" ht="15.75" x14ac:dyDescent="0.25">
      <c r="A814" s="124" t="s">
        <v>417</v>
      </c>
      <c r="B814" s="258" t="s">
        <v>116</v>
      </c>
      <c r="C814" s="258"/>
      <c r="D814" s="258"/>
      <c r="E814" s="258"/>
      <c r="F814" s="258"/>
      <c r="G814" s="258" t="e">
        <v>#REF!</v>
      </c>
      <c r="H814" s="258"/>
      <c r="I814" s="125">
        <f>I815+I836+I908</f>
        <v>87783.319999999992</v>
      </c>
      <c r="K814" s="48">
        <f>IFERROR(VLOOKUP(A814,ORÇAMENTO!$A:$I,9,FALSE),"NÃO TEM")</f>
        <v>87783.319999999992</v>
      </c>
      <c r="M814" s="46" t="b">
        <f>K814=I814</f>
        <v>1</v>
      </c>
    </row>
    <row r="815" spans="1:13" ht="15.75" x14ac:dyDescent="0.25">
      <c r="A815" s="124" t="s">
        <v>418</v>
      </c>
      <c r="B815" s="258" t="s">
        <v>117</v>
      </c>
      <c r="C815" s="258"/>
      <c r="D815" s="258"/>
      <c r="E815" s="258"/>
      <c r="F815" s="258"/>
      <c r="G815" s="258" t="e">
        <v>#REF!</v>
      </c>
      <c r="H815" s="258"/>
      <c r="I815" s="125">
        <f>I816+I821+I826+I831</f>
        <v>10353.86</v>
      </c>
      <c r="K815" s="48">
        <f>IFERROR(VLOOKUP(A815,ORÇAMENTO!$A:$I,9,FALSE),"NÃO TEM")</f>
        <v>10353.86</v>
      </c>
      <c r="M815" s="46" t="b">
        <f>K815=I815</f>
        <v>1</v>
      </c>
    </row>
    <row r="816" spans="1:13" ht="30" x14ac:dyDescent="0.25">
      <c r="A816" s="126" t="s">
        <v>419</v>
      </c>
      <c r="B816" s="126">
        <v>97599</v>
      </c>
      <c r="C816" s="127" t="s">
        <v>155</v>
      </c>
      <c r="D816" s="126" t="s">
        <v>7</v>
      </c>
      <c r="E816" s="126" t="s">
        <v>33</v>
      </c>
      <c r="F816" s="156">
        <f>I819</f>
        <v>12</v>
      </c>
      <c r="G816" s="128">
        <f>IFERROR(VLOOKUP(B816,CPU!$B:$I,8,FALSE),"NÃO TEM")</f>
        <v>17.649999999999999</v>
      </c>
      <c r="H816" s="128">
        <f>ROUND(G816*1.273,2)</f>
        <v>22.47</v>
      </c>
      <c r="I816" s="128">
        <f>ROUND(H816*F816,2)</f>
        <v>269.64</v>
      </c>
      <c r="K816" s="48">
        <f>IFERROR(VLOOKUP(A816,ORÇAMENTO!$A:$I,9,FALSE),"NÃO TEM")</f>
        <v>269.64</v>
      </c>
      <c r="M816" s="46" t="b">
        <f>K816=I816</f>
        <v>1</v>
      </c>
    </row>
    <row r="817" spans="1:38" ht="31.5" x14ac:dyDescent="0.25">
      <c r="A817" s="255" t="s">
        <v>282</v>
      </c>
      <c r="B817" s="255"/>
      <c r="C817" s="255"/>
      <c r="D817" s="129" t="s">
        <v>98</v>
      </c>
      <c r="E817" s="129" t="s">
        <v>275</v>
      </c>
      <c r="F817" s="130" t="s">
        <v>276</v>
      </c>
      <c r="G817" s="130" t="s">
        <v>277</v>
      </c>
      <c r="H817" s="130" t="s">
        <v>278</v>
      </c>
      <c r="I817" s="130" t="s">
        <v>58</v>
      </c>
    </row>
    <row r="818" spans="1:38" x14ac:dyDescent="0.25">
      <c r="A818" s="256" t="s">
        <v>311</v>
      </c>
      <c r="B818" s="256"/>
      <c r="C818" s="256"/>
      <c r="D818" s="131"/>
      <c r="E818" s="150">
        <v>12</v>
      </c>
      <c r="F818" s="147"/>
      <c r="G818" s="176"/>
      <c r="H818" s="133"/>
      <c r="I818" s="134">
        <v>12</v>
      </c>
    </row>
    <row r="819" spans="1:38" ht="15.75" x14ac:dyDescent="0.25">
      <c r="A819" s="256"/>
      <c r="B819" s="256"/>
      <c r="C819" s="256"/>
      <c r="D819" s="131"/>
      <c r="E819" s="150"/>
      <c r="F819" s="147"/>
      <c r="G819" s="176"/>
      <c r="H819" s="133"/>
      <c r="I819" s="130">
        <v>12</v>
      </c>
    </row>
    <row r="820" spans="1:38" x14ac:dyDescent="0.25">
      <c r="A820" s="135"/>
      <c r="B820" s="136"/>
      <c r="C820" s="137"/>
      <c r="D820" s="135"/>
      <c r="E820" s="135"/>
      <c r="F820" s="138"/>
      <c r="G820" s="138"/>
      <c r="H820" s="138"/>
      <c r="I820" s="138"/>
    </row>
    <row r="821" spans="1:38" ht="44.25" customHeight="1" x14ac:dyDescent="0.25">
      <c r="A821" s="126" t="s">
        <v>420</v>
      </c>
      <c r="B821" s="126">
        <v>101906</v>
      </c>
      <c r="C821" s="127" t="s">
        <v>260</v>
      </c>
      <c r="D821" s="126" t="s">
        <v>7</v>
      </c>
      <c r="E821" s="126" t="s">
        <v>33</v>
      </c>
      <c r="F821" s="156">
        <f>I824</f>
        <v>6</v>
      </c>
      <c r="G821" s="128">
        <f>IFERROR(VLOOKUP(B821,CPU!$B:$I,8,FALSE),"NÃO TEM")</f>
        <v>852.43</v>
      </c>
      <c r="H821" s="128">
        <f>ROUND(G821*1.273,2)</f>
        <v>1085.1400000000001</v>
      </c>
      <c r="I821" s="128">
        <f>ROUND(H821*F821,2)</f>
        <v>6510.84</v>
      </c>
      <c r="K821" s="48">
        <f>IFERROR(VLOOKUP(A821,ORÇAMENTO!$A:$I,9,FALSE),"NÃO TEM")</f>
        <v>6510.84</v>
      </c>
      <c r="M821" s="46" t="b">
        <f>K821=I821</f>
        <v>1</v>
      </c>
    </row>
    <row r="822" spans="1:38" ht="31.5" x14ac:dyDescent="0.25">
      <c r="A822" s="255" t="s">
        <v>282</v>
      </c>
      <c r="B822" s="255"/>
      <c r="C822" s="255"/>
      <c r="D822" s="129" t="s">
        <v>98</v>
      </c>
      <c r="E822" s="129" t="s">
        <v>275</v>
      </c>
      <c r="F822" s="130" t="s">
        <v>276</v>
      </c>
      <c r="G822" s="130" t="s">
        <v>277</v>
      </c>
      <c r="H822" s="130" t="s">
        <v>278</v>
      </c>
      <c r="I822" s="130" t="s">
        <v>58</v>
      </c>
    </row>
    <row r="823" spans="1:38" x14ac:dyDescent="0.25">
      <c r="A823" s="256" t="s">
        <v>311</v>
      </c>
      <c r="B823" s="256"/>
      <c r="C823" s="256"/>
      <c r="D823" s="131"/>
      <c r="E823" s="150">
        <v>6</v>
      </c>
      <c r="F823" s="147"/>
      <c r="G823" s="176"/>
      <c r="H823" s="133"/>
      <c r="I823" s="134">
        <v>6</v>
      </c>
    </row>
    <row r="824" spans="1:38" ht="15.75" x14ac:dyDescent="0.25">
      <c r="A824" s="255"/>
      <c r="B824" s="255"/>
      <c r="C824" s="255"/>
      <c r="D824" s="131"/>
      <c r="E824" s="150"/>
      <c r="F824" s="147"/>
      <c r="G824" s="176"/>
      <c r="H824" s="133"/>
      <c r="I824" s="130">
        <v>6</v>
      </c>
    </row>
    <row r="825" spans="1:38" x14ac:dyDescent="0.25">
      <c r="A825" s="135"/>
      <c r="B825" s="136"/>
      <c r="C825" s="137"/>
      <c r="D825" s="135"/>
      <c r="E825" s="135"/>
      <c r="F825" s="138"/>
      <c r="G825" s="138"/>
      <c r="H825" s="138"/>
      <c r="I825" s="138"/>
    </row>
    <row r="826" spans="1:38" ht="45" customHeight="1" x14ac:dyDescent="0.25">
      <c r="A826" s="126" t="s">
        <v>421</v>
      </c>
      <c r="B826" s="126">
        <v>101905</v>
      </c>
      <c r="C826" s="127" t="s">
        <v>261</v>
      </c>
      <c r="D826" s="126" t="s">
        <v>7</v>
      </c>
      <c r="E826" s="126" t="s">
        <v>33</v>
      </c>
      <c r="F826" s="156">
        <f>I829</f>
        <v>6</v>
      </c>
      <c r="G826" s="128">
        <f>IFERROR(VLOOKUP(B826,CPU!$B:$I,8,FALSE),"NÃO TEM")</f>
        <v>284.17</v>
      </c>
      <c r="H826" s="128">
        <f>ROUND(G826*1.273,2)</f>
        <v>361.75</v>
      </c>
      <c r="I826" s="128">
        <f>ROUND(H826*F826,2)</f>
        <v>2170.5</v>
      </c>
      <c r="K826" s="48">
        <f>IFERROR(VLOOKUP(A826,ORÇAMENTO!$A:$I,9,FALSE),"NÃO TEM")</f>
        <v>2170.5</v>
      </c>
      <c r="M826" s="46" t="b">
        <f>K826=I826</f>
        <v>1</v>
      </c>
    </row>
    <row r="827" spans="1:38" ht="31.5" x14ac:dyDescent="0.25">
      <c r="A827" s="255" t="s">
        <v>282</v>
      </c>
      <c r="B827" s="255"/>
      <c r="C827" s="255"/>
      <c r="D827" s="129" t="s">
        <v>98</v>
      </c>
      <c r="E827" s="129" t="s">
        <v>275</v>
      </c>
      <c r="F827" s="130" t="s">
        <v>276</v>
      </c>
      <c r="G827" s="130" t="s">
        <v>277</v>
      </c>
      <c r="H827" s="130" t="s">
        <v>278</v>
      </c>
      <c r="I827" s="130" t="s">
        <v>58</v>
      </c>
    </row>
    <row r="828" spans="1:38" x14ac:dyDescent="0.25">
      <c r="A828" s="256" t="s">
        <v>311</v>
      </c>
      <c r="B828" s="256"/>
      <c r="C828" s="256"/>
      <c r="D828" s="131"/>
      <c r="E828" s="150">
        <v>6</v>
      </c>
      <c r="F828" s="147"/>
      <c r="G828" s="176"/>
      <c r="H828" s="133"/>
      <c r="I828" s="134">
        <v>6</v>
      </c>
    </row>
    <row r="829" spans="1:38" ht="15.75" x14ac:dyDescent="0.25">
      <c r="A829" s="256"/>
      <c r="B829" s="256"/>
      <c r="C829" s="256"/>
      <c r="D829" s="131"/>
      <c r="E829" s="150"/>
      <c r="F829" s="147"/>
      <c r="G829" s="176"/>
      <c r="H829" s="133"/>
      <c r="I829" s="130">
        <v>6</v>
      </c>
    </row>
    <row r="830" spans="1:38" x14ac:dyDescent="0.25">
      <c r="A830" s="135"/>
      <c r="B830" s="136"/>
      <c r="C830" s="137"/>
      <c r="D830" s="135"/>
      <c r="E830" s="135"/>
      <c r="F830" s="138"/>
      <c r="G830" s="138"/>
      <c r="H830" s="138"/>
      <c r="I830" s="138"/>
    </row>
    <row r="831" spans="1:38" ht="36.75" customHeight="1" x14ac:dyDescent="0.25">
      <c r="A831" s="126" t="s">
        <v>422</v>
      </c>
      <c r="B831" s="126">
        <v>101908</v>
      </c>
      <c r="C831" s="127" t="s">
        <v>262</v>
      </c>
      <c r="D831" s="126" t="s">
        <v>7</v>
      </c>
      <c r="E831" s="126" t="s">
        <v>33</v>
      </c>
      <c r="F831" s="156">
        <f>I834</f>
        <v>4</v>
      </c>
      <c r="G831" s="128">
        <f>IFERROR(VLOOKUP(B831,CPU!$B:$I,8,FALSE),"NÃO TEM")</f>
        <v>275.51</v>
      </c>
      <c r="H831" s="128">
        <f>ROUND(G831*1.273,2)</f>
        <v>350.72</v>
      </c>
      <c r="I831" s="128">
        <f>ROUND(H831*F831,2)</f>
        <v>1402.88</v>
      </c>
      <c r="K831" s="48">
        <f>IFERROR(VLOOKUP(A831,ORÇAMENTO!$A:$I,9,FALSE),"NÃO TEM")</f>
        <v>1402.88</v>
      </c>
      <c r="M831" s="46" t="b">
        <f>K831=I831</f>
        <v>1</v>
      </c>
      <c r="AC831" s="44" t="s">
        <v>126</v>
      </c>
      <c r="AD831" s="272" t="s">
        <v>118</v>
      </c>
      <c r="AE831" s="273"/>
      <c r="AF831" s="273"/>
      <c r="AG831" s="273"/>
      <c r="AH831" s="273"/>
      <c r="AI831" s="273" t="e">
        <f>ROUND(#REF!*#REF!,2)+ROUND(#REF!*#REF!,2)+ROUND(#REF!*#REF!,2)+ROUND(#REF!*#REF!,2)</f>
        <v>#REF!</v>
      </c>
      <c r="AJ831" s="272"/>
      <c r="AK831" s="2" t="e">
        <f>SUM(#REF!)</f>
        <v>#REF!</v>
      </c>
      <c r="AL831" s="2" t="e">
        <f>AK831/VALOR_TOTAL*100</f>
        <v>#REF!</v>
      </c>
    </row>
    <row r="832" spans="1:38" ht="31.5" x14ac:dyDescent="0.25">
      <c r="A832" s="255" t="s">
        <v>282</v>
      </c>
      <c r="B832" s="255"/>
      <c r="C832" s="255"/>
      <c r="D832" s="129" t="s">
        <v>98</v>
      </c>
      <c r="E832" s="129" t="s">
        <v>275</v>
      </c>
      <c r="F832" s="130" t="s">
        <v>276</v>
      </c>
      <c r="G832" s="130" t="s">
        <v>277</v>
      </c>
      <c r="H832" s="130" t="s">
        <v>278</v>
      </c>
      <c r="I832" s="130" t="s">
        <v>58</v>
      </c>
      <c r="AC832" s="24"/>
      <c r="AD832" s="24"/>
      <c r="AE832" s="24"/>
      <c r="AF832" s="24"/>
      <c r="AG832" s="24"/>
      <c r="AH832" s="24"/>
      <c r="AI832" s="24"/>
      <c r="AJ832" s="24"/>
      <c r="AK832" s="25"/>
      <c r="AL832" s="25"/>
    </row>
    <row r="833" spans="1:38" x14ac:dyDescent="0.25">
      <c r="A833" s="256" t="s">
        <v>311</v>
      </c>
      <c r="B833" s="256"/>
      <c r="C833" s="256"/>
      <c r="D833" s="131"/>
      <c r="E833" s="150">
        <v>4</v>
      </c>
      <c r="F833" s="147"/>
      <c r="G833" s="176"/>
      <c r="H833" s="133"/>
      <c r="I833" s="134">
        <v>4</v>
      </c>
      <c r="AC833" s="24"/>
      <c r="AD833" s="24"/>
      <c r="AE833" s="24"/>
      <c r="AF833" s="24"/>
      <c r="AG833" s="24"/>
      <c r="AH833" s="24"/>
      <c r="AI833" s="24"/>
      <c r="AJ833" s="24"/>
      <c r="AK833" s="25"/>
      <c r="AL833" s="25"/>
    </row>
    <row r="834" spans="1:38" ht="15.75" x14ac:dyDescent="0.25">
      <c r="A834" s="256"/>
      <c r="B834" s="256"/>
      <c r="C834" s="256"/>
      <c r="D834" s="131"/>
      <c r="E834" s="150"/>
      <c r="F834" s="147"/>
      <c r="G834" s="176"/>
      <c r="H834" s="133"/>
      <c r="I834" s="130">
        <v>4</v>
      </c>
      <c r="AC834" s="24"/>
      <c r="AD834" s="24"/>
      <c r="AE834" s="24"/>
      <c r="AF834" s="24"/>
      <c r="AG834" s="24"/>
      <c r="AH834" s="24"/>
      <c r="AI834" s="24"/>
      <c r="AJ834" s="24"/>
      <c r="AK834" s="25"/>
      <c r="AL834" s="25"/>
    </row>
    <row r="835" spans="1:38" x14ac:dyDescent="0.25">
      <c r="A835" s="135"/>
      <c r="B835" s="136"/>
      <c r="C835" s="137"/>
      <c r="D835" s="135"/>
      <c r="E835" s="135"/>
      <c r="F835" s="138"/>
      <c r="G835" s="138"/>
      <c r="H835" s="138"/>
      <c r="I835" s="138"/>
      <c r="AC835" s="24"/>
      <c r="AD835" s="24"/>
      <c r="AE835" s="24"/>
      <c r="AF835" s="24"/>
      <c r="AG835" s="24"/>
      <c r="AH835" s="24"/>
      <c r="AI835" s="24"/>
      <c r="AJ835" s="24"/>
      <c r="AK835" s="25"/>
      <c r="AL835" s="25"/>
    </row>
    <row r="836" spans="1:38" ht="15.75" x14ac:dyDescent="0.25">
      <c r="A836" s="124" t="s">
        <v>464</v>
      </c>
      <c r="B836" s="258" t="s">
        <v>127</v>
      </c>
      <c r="C836" s="258"/>
      <c r="D836" s="258"/>
      <c r="E836" s="258"/>
      <c r="F836" s="258"/>
      <c r="G836" s="258" t="e">
        <v>#REF!</v>
      </c>
      <c r="H836" s="258"/>
      <c r="I836" s="125">
        <f>I837+I842+I847+I852+I857+I862+I867+I872+I877+I882+I887</f>
        <v>59090.709999999992</v>
      </c>
      <c r="K836" s="48">
        <f>IFERROR(VLOOKUP(A836,ORÇAMENTO!$A:$I,9,FALSE),"NÃO TEM")</f>
        <v>59090.709999999992</v>
      </c>
      <c r="M836" s="46" t="b">
        <f>K836=I836</f>
        <v>1</v>
      </c>
    </row>
    <row r="837" spans="1:38" s="51" customFormat="1" ht="37.5" customHeight="1" x14ac:dyDescent="0.25">
      <c r="A837" s="126" t="s">
        <v>761</v>
      </c>
      <c r="B837" s="126" t="s">
        <v>762</v>
      </c>
      <c r="C837" s="127" t="s">
        <v>128</v>
      </c>
      <c r="D837" s="126" t="s">
        <v>681</v>
      </c>
      <c r="E837" s="126" t="s">
        <v>33</v>
      </c>
      <c r="F837" s="156">
        <f>I840</f>
        <v>1</v>
      </c>
      <c r="G837" s="128">
        <f>IFERROR(VLOOKUP(B837,CPU!$B:$I,8,FALSE),"NÃO TEM")</f>
        <v>4805.38</v>
      </c>
      <c r="H837" s="128">
        <f>ROUND(G837*1.273,2)</f>
        <v>6117.25</v>
      </c>
      <c r="I837" s="128">
        <f>ROUND(H837*F837,2)</f>
        <v>6117.25</v>
      </c>
      <c r="J837" s="46"/>
      <c r="K837" s="48">
        <f>IFERROR(VLOOKUP(A837,ORÇAMENTO!$A:$I,9,FALSE),"NÃO TEM")</f>
        <v>6117.25</v>
      </c>
      <c r="L837" s="46"/>
      <c r="M837" s="46" t="b">
        <f>K837=I837</f>
        <v>1</v>
      </c>
    </row>
    <row r="838" spans="1:38" s="51" customFormat="1" ht="31.5" x14ac:dyDescent="0.25">
      <c r="A838" s="255" t="s">
        <v>282</v>
      </c>
      <c r="B838" s="255"/>
      <c r="C838" s="255"/>
      <c r="D838" s="129" t="s">
        <v>98</v>
      </c>
      <c r="E838" s="129" t="s">
        <v>275</v>
      </c>
      <c r="F838" s="130" t="s">
        <v>276</v>
      </c>
      <c r="G838" s="130" t="s">
        <v>277</v>
      </c>
      <c r="H838" s="130" t="s">
        <v>278</v>
      </c>
      <c r="I838" s="130" t="s">
        <v>58</v>
      </c>
    </row>
    <row r="839" spans="1:38" s="51" customFormat="1" x14ac:dyDescent="0.25">
      <c r="A839" s="256" t="s">
        <v>311</v>
      </c>
      <c r="B839" s="256"/>
      <c r="C839" s="256"/>
      <c r="D839" s="131"/>
      <c r="E839" s="150">
        <v>1</v>
      </c>
      <c r="F839" s="147"/>
      <c r="G839" s="176"/>
      <c r="H839" s="133"/>
      <c r="I839" s="134">
        <v>1</v>
      </c>
    </row>
    <row r="840" spans="1:38" s="51" customFormat="1" ht="15.75" x14ac:dyDescent="0.25">
      <c r="A840" s="256"/>
      <c r="B840" s="256"/>
      <c r="C840" s="256"/>
      <c r="D840" s="131"/>
      <c r="E840" s="150"/>
      <c r="F840" s="147"/>
      <c r="G840" s="176"/>
      <c r="H840" s="133"/>
      <c r="I840" s="130">
        <v>1</v>
      </c>
    </row>
    <row r="841" spans="1:38" s="51" customFormat="1" x14ac:dyDescent="0.25">
      <c r="A841" s="135"/>
      <c r="B841" s="136"/>
      <c r="C841" s="137"/>
      <c r="D841" s="135"/>
      <c r="E841" s="135"/>
      <c r="F841" s="138"/>
      <c r="G841" s="138"/>
      <c r="H841" s="138"/>
      <c r="I841" s="138"/>
    </row>
    <row r="842" spans="1:38" s="51" customFormat="1" ht="25.5" customHeight="1" x14ac:dyDescent="0.25">
      <c r="A842" s="126" t="s">
        <v>763</v>
      </c>
      <c r="B842" s="126" t="s">
        <v>764</v>
      </c>
      <c r="C842" s="127" t="s">
        <v>129</v>
      </c>
      <c r="D842" s="126" t="s">
        <v>681</v>
      </c>
      <c r="E842" s="126" t="s">
        <v>33</v>
      </c>
      <c r="F842" s="156">
        <f>I845</f>
        <v>16</v>
      </c>
      <c r="G842" s="128">
        <f>IFERROR(VLOOKUP(B842,CPU!$B:$I,8,FALSE),"NÃO TEM")</f>
        <v>482.01</v>
      </c>
      <c r="H842" s="128">
        <f>ROUND(G842*1.273,2)</f>
        <v>613.6</v>
      </c>
      <c r="I842" s="128">
        <f>ROUND(H842*F842,2)</f>
        <v>9817.6</v>
      </c>
      <c r="J842" s="46"/>
      <c r="K842" s="48">
        <f>IFERROR(VLOOKUP(A842,ORÇAMENTO!$A:$I,9,FALSE),"NÃO TEM")</f>
        <v>9817.6</v>
      </c>
      <c r="L842" s="46"/>
      <c r="M842" s="46" t="b">
        <f>K842=I842</f>
        <v>1</v>
      </c>
    </row>
    <row r="843" spans="1:38" s="51" customFormat="1" ht="31.5" x14ac:dyDescent="0.25">
      <c r="A843" s="255" t="s">
        <v>282</v>
      </c>
      <c r="B843" s="255"/>
      <c r="C843" s="255"/>
      <c r="D843" s="129" t="s">
        <v>98</v>
      </c>
      <c r="E843" s="129" t="s">
        <v>275</v>
      </c>
      <c r="F843" s="130" t="s">
        <v>276</v>
      </c>
      <c r="G843" s="130" t="s">
        <v>277</v>
      </c>
      <c r="H843" s="130" t="s">
        <v>278</v>
      </c>
      <c r="I843" s="130" t="s">
        <v>58</v>
      </c>
    </row>
    <row r="844" spans="1:38" s="51" customFormat="1" x14ac:dyDescent="0.25">
      <c r="A844" s="256" t="s">
        <v>311</v>
      </c>
      <c r="B844" s="256"/>
      <c r="C844" s="256"/>
      <c r="D844" s="131"/>
      <c r="E844" s="150">
        <v>16</v>
      </c>
      <c r="F844" s="147"/>
      <c r="G844" s="176"/>
      <c r="H844" s="133"/>
      <c r="I844" s="134">
        <v>16</v>
      </c>
    </row>
    <row r="845" spans="1:38" s="51" customFormat="1" ht="15.75" x14ac:dyDescent="0.25">
      <c r="A845" s="256"/>
      <c r="B845" s="256"/>
      <c r="C845" s="256"/>
      <c r="D845" s="131"/>
      <c r="E845" s="150"/>
      <c r="F845" s="147"/>
      <c r="G845" s="176"/>
      <c r="H845" s="133"/>
      <c r="I845" s="130">
        <v>16</v>
      </c>
    </row>
    <row r="846" spans="1:38" s="51" customFormat="1" x14ac:dyDescent="0.25">
      <c r="A846" s="135"/>
      <c r="B846" s="136"/>
      <c r="C846" s="137"/>
      <c r="D846" s="135"/>
      <c r="E846" s="135"/>
      <c r="F846" s="138"/>
      <c r="G846" s="138"/>
      <c r="H846" s="138"/>
      <c r="I846" s="138"/>
    </row>
    <row r="847" spans="1:38" s="51" customFormat="1" ht="25.5" customHeight="1" x14ac:dyDescent="0.25">
      <c r="A847" s="126" t="s">
        <v>765</v>
      </c>
      <c r="B847" s="126" t="s">
        <v>766</v>
      </c>
      <c r="C847" s="127" t="s">
        <v>130</v>
      </c>
      <c r="D847" s="126" t="s">
        <v>681</v>
      </c>
      <c r="E847" s="126" t="s">
        <v>33</v>
      </c>
      <c r="F847" s="156">
        <f>I850</f>
        <v>8</v>
      </c>
      <c r="G847" s="128">
        <f>IFERROR(VLOOKUP(B847,CPU!$B:$I,8,FALSE),"NÃO TEM")</f>
        <v>479.51</v>
      </c>
      <c r="H847" s="128">
        <f>ROUND(G847*1.273,2)</f>
        <v>610.41999999999996</v>
      </c>
      <c r="I847" s="128">
        <f>ROUND(H847*F847,2)</f>
        <v>4883.3599999999997</v>
      </c>
      <c r="J847" s="46"/>
      <c r="K847" s="48">
        <f>IFERROR(VLOOKUP(A847,ORÇAMENTO!$A:$I,9,FALSE),"NÃO TEM")</f>
        <v>4883.3599999999997</v>
      </c>
      <c r="L847" s="46"/>
      <c r="M847" s="46" t="b">
        <f>K847=I847</f>
        <v>1</v>
      </c>
    </row>
    <row r="848" spans="1:38" s="51" customFormat="1" ht="31.5" x14ac:dyDescent="0.25">
      <c r="A848" s="255" t="s">
        <v>282</v>
      </c>
      <c r="B848" s="255"/>
      <c r="C848" s="255"/>
      <c r="D848" s="129" t="s">
        <v>98</v>
      </c>
      <c r="E848" s="129" t="s">
        <v>275</v>
      </c>
      <c r="F848" s="130" t="s">
        <v>276</v>
      </c>
      <c r="G848" s="130" t="s">
        <v>277</v>
      </c>
      <c r="H848" s="130" t="s">
        <v>278</v>
      </c>
      <c r="I848" s="130" t="s">
        <v>58</v>
      </c>
    </row>
    <row r="849" spans="1:13" s="51" customFormat="1" x14ac:dyDescent="0.25">
      <c r="A849" s="256" t="s">
        <v>311</v>
      </c>
      <c r="B849" s="256"/>
      <c r="C849" s="256"/>
      <c r="D849" s="131"/>
      <c r="E849" s="150">
        <v>8</v>
      </c>
      <c r="F849" s="147"/>
      <c r="G849" s="176"/>
      <c r="H849" s="133"/>
      <c r="I849" s="134">
        <v>8</v>
      </c>
    </row>
    <row r="850" spans="1:13" s="51" customFormat="1" ht="15.75" x14ac:dyDescent="0.25">
      <c r="A850" s="256"/>
      <c r="B850" s="256"/>
      <c r="C850" s="256"/>
      <c r="D850" s="131"/>
      <c r="E850" s="150"/>
      <c r="F850" s="147"/>
      <c r="G850" s="176"/>
      <c r="H850" s="133"/>
      <c r="I850" s="130">
        <v>8</v>
      </c>
    </row>
    <row r="851" spans="1:13" s="51" customFormat="1" x14ac:dyDescent="0.25">
      <c r="A851" s="135"/>
      <c r="B851" s="136"/>
      <c r="C851" s="137"/>
      <c r="D851" s="135"/>
      <c r="E851" s="135"/>
      <c r="F851" s="138"/>
      <c r="G851" s="138"/>
      <c r="H851" s="138"/>
      <c r="I851" s="138"/>
    </row>
    <row r="852" spans="1:13" s="51" customFormat="1" ht="25.5" customHeight="1" x14ac:dyDescent="0.25">
      <c r="A852" s="126" t="s">
        <v>767</v>
      </c>
      <c r="B852" s="126" t="s">
        <v>768</v>
      </c>
      <c r="C852" s="127" t="s">
        <v>131</v>
      </c>
      <c r="D852" s="126" t="s">
        <v>681</v>
      </c>
      <c r="E852" s="126" t="s">
        <v>33</v>
      </c>
      <c r="F852" s="156">
        <f>I855</f>
        <v>5</v>
      </c>
      <c r="G852" s="128">
        <f>IFERROR(VLOOKUP(B852,CPU!$B:$I,8,FALSE),"NÃO TEM")</f>
        <v>1508.23</v>
      </c>
      <c r="H852" s="128">
        <f>ROUND(G852*1.273,2)</f>
        <v>1919.98</v>
      </c>
      <c r="I852" s="128">
        <f>ROUND(H852*F852,2)</f>
        <v>9599.9</v>
      </c>
      <c r="J852" s="46"/>
      <c r="K852" s="48">
        <f>IFERROR(VLOOKUP(A852,ORÇAMENTO!$A:$I,9,FALSE),"NÃO TEM")</f>
        <v>9599.9</v>
      </c>
      <c r="L852" s="46"/>
      <c r="M852" s="46" t="b">
        <f>K852=I852</f>
        <v>1</v>
      </c>
    </row>
    <row r="853" spans="1:13" s="51" customFormat="1" ht="31.5" x14ac:dyDescent="0.25">
      <c r="A853" s="255" t="s">
        <v>282</v>
      </c>
      <c r="B853" s="255"/>
      <c r="C853" s="255"/>
      <c r="D853" s="129" t="s">
        <v>98</v>
      </c>
      <c r="E853" s="129" t="s">
        <v>275</v>
      </c>
      <c r="F853" s="130" t="s">
        <v>276</v>
      </c>
      <c r="G853" s="130" t="s">
        <v>277</v>
      </c>
      <c r="H853" s="130" t="s">
        <v>278</v>
      </c>
      <c r="I853" s="130" t="s">
        <v>58</v>
      </c>
    </row>
    <row r="854" spans="1:13" s="51" customFormat="1" x14ac:dyDescent="0.25">
      <c r="A854" s="256" t="s">
        <v>311</v>
      </c>
      <c r="B854" s="256"/>
      <c r="C854" s="256"/>
      <c r="D854" s="131"/>
      <c r="E854" s="150">
        <v>5</v>
      </c>
      <c r="F854" s="147"/>
      <c r="G854" s="176"/>
      <c r="H854" s="133"/>
      <c r="I854" s="134">
        <v>5</v>
      </c>
    </row>
    <row r="855" spans="1:13" s="51" customFormat="1" ht="15.75" x14ac:dyDescent="0.25">
      <c r="A855" s="256"/>
      <c r="B855" s="256"/>
      <c r="C855" s="256"/>
      <c r="D855" s="131"/>
      <c r="E855" s="150"/>
      <c r="F855" s="147"/>
      <c r="G855" s="176"/>
      <c r="H855" s="133"/>
      <c r="I855" s="130">
        <v>5</v>
      </c>
    </row>
    <row r="856" spans="1:13" s="51" customFormat="1" x14ac:dyDescent="0.25">
      <c r="A856" s="135"/>
      <c r="B856" s="136"/>
      <c r="C856" s="137"/>
      <c r="D856" s="135"/>
      <c r="E856" s="135"/>
      <c r="F856" s="138"/>
      <c r="G856" s="138"/>
      <c r="H856" s="138"/>
      <c r="I856" s="138"/>
    </row>
    <row r="857" spans="1:13" s="51" customFormat="1" ht="16.5" customHeight="1" x14ac:dyDescent="0.25">
      <c r="A857" s="126" t="s">
        <v>769</v>
      </c>
      <c r="B857" s="126" t="s">
        <v>770</v>
      </c>
      <c r="C857" s="127" t="s">
        <v>132</v>
      </c>
      <c r="D857" s="126" t="s">
        <v>683</v>
      </c>
      <c r="E857" s="126" t="s">
        <v>19</v>
      </c>
      <c r="F857" s="156">
        <f>I860</f>
        <v>120</v>
      </c>
      <c r="G857" s="128">
        <f>IFERROR(VLOOKUP(B857,CPU!$B:$I,8,FALSE),"NÃO TEM")</f>
        <v>11.49</v>
      </c>
      <c r="H857" s="128">
        <f>ROUND(G857*1.273,2)</f>
        <v>14.63</v>
      </c>
      <c r="I857" s="128">
        <f>ROUND(H857*F857,2)</f>
        <v>1755.6</v>
      </c>
      <c r="J857" s="46"/>
      <c r="K857" s="48">
        <f>IFERROR(VLOOKUP(A857,ORÇAMENTO!$A:$I,9,FALSE),"NÃO TEM")</f>
        <v>1755.6</v>
      </c>
      <c r="L857" s="46"/>
      <c r="M857" s="46" t="b">
        <f>K857=I857</f>
        <v>1</v>
      </c>
    </row>
    <row r="858" spans="1:13" s="51" customFormat="1" ht="31.5" x14ac:dyDescent="0.25">
      <c r="A858" s="255" t="s">
        <v>282</v>
      </c>
      <c r="B858" s="255"/>
      <c r="C858" s="255"/>
      <c r="D858" s="129" t="s">
        <v>98</v>
      </c>
      <c r="E858" s="129" t="s">
        <v>275</v>
      </c>
      <c r="F858" s="130" t="s">
        <v>276</v>
      </c>
      <c r="G858" s="130" t="s">
        <v>277</v>
      </c>
      <c r="H858" s="130" t="s">
        <v>278</v>
      </c>
      <c r="I858" s="130" t="s">
        <v>58</v>
      </c>
    </row>
    <row r="859" spans="1:13" s="51" customFormat="1" x14ac:dyDescent="0.25">
      <c r="A859" s="256" t="s">
        <v>311</v>
      </c>
      <c r="B859" s="256"/>
      <c r="C859" s="256"/>
      <c r="D859" s="131"/>
      <c r="E859" s="150">
        <v>120</v>
      </c>
      <c r="F859" s="147"/>
      <c r="G859" s="176"/>
      <c r="H859" s="133"/>
      <c r="I859" s="134">
        <v>120</v>
      </c>
    </row>
    <row r="860" spans="1:13" s="51" customFormat="1" ht="15.75" x14ac:dyDescent="0.25">
      <c r="A860" s="256"/>
      <c r="B860" s="256"/>
      <c r="C860" s="256"/>
      <c r="D860" s="131"/>
      <c r="E860" s="150"/>
      <c r="F860" s="147"/>
      <c r="G860" s="176"/>
      <c r="H860" s="133"/>
      <c r="I860" s="130">
        <v>120</v>
      </c>
    </row>
    <row r="861" spans="1:13" s="51" customFormat="1" x14ac:dyDescent="0.25">
      <c r="A861" s="135"/>
      <c r="B861" s="136"/>
      <c r="C861" s="137"/>
      <c r="D861" s="135"/>
      <c r="E861" s="135"/>
      <c r="F861" s="138"/>
      <c r="G861" s="138"/>
      <c r="H861" s="138"/>
      <c r="I861" s="138"/>
    </row>
    <row r="862" spans="1:13" s="51" customFormat="1" ht="18.75" customHeight="1" x14ac:dyDescent="0.25">
      <c r="A862" s="126" t="s">
        <v>771</v>
      </c>
      <c r="B862" s="126" t="s">
        <v>772</v>
      </c>
      <c r="C862" s="127" t="s">
        <v>133</v>
      </c>
      <c r="D862" s="126" t="s">
        <v>681</v>
      </c>
      <c r="E862" s="126" t="s">
        <v>33</v>
      </c>
      <c r="F862" s="156">
        <f>I865</f>
        <v>1</v>
      </c>
      <c r="G862" s="128">
        <f>IFERROR(VLOOKUP(B862,CPU!$B:$I,8,FALSE),"NÃO TEM")</f>
        <v>810.3599999999999</v>
      </c>
      <c r="H862" s="128">
        <f>ROUND(G862*1.273,2)</f>
        <v>1031.5899999999999</v>
      </c>
      <c r="I862" s="128">
        <f>ROUND(H862*F862,2)</f>
        <v>1031.5899999999999</v>
      </c>
      <c r="J862" s="46"/>
      <c r="K862" s="48">
        <f>IFERROR(VLOOKUP(A862,ORÇAMENTO!$A:$I,9,FALSE),"NÃO TEM")</f>
        <v>1031.5899999999999</v>
      </c>
      <c r="L862" s="46"/>
      <c r="M862" s="46" t="b">
        <f>K862=I862</f>
        <v>1</v>
      </c>
    </row>
    <row r="863" spans="1:13" s="51" customFormat="1" ht="31.5" x14ac:dyDescent="0.25">
      <c r="A863" s="255" t="s">
        <v>282</v>
      </c>
      <c r="B863" s="255"/>
      <c r="C863" s="255"/>
      <c r="D863" s="129" t="s">
        <v>98</v>
      </c>
      <c r="E863" s="129" t="s">
        <v>275</v>
      </c>
      <c r="F863" s="130" t="s">
        <v>276</v>
      </c>
      <c r="G863" s="130" t="s">
        <v>277</v>
      </c>
      <c r="H863" s="130" t="s">
        <v>278</v>
      </c>
      <c r="I863" s="130" t="s">
        <v>58</v>
      </c>
    </row>
    <row r="864" spans="1:13" s="51" customFormat="1" x14ac:dyDescent="0.25">
      <c r="A864" s="256" t="s">
        <v>311</v>
      </c>
      <c r="B864" s="256"/>
      <c r="C864" s="256"/>
      <c r="D864" s="131"/>
      <c r="E864" s="150">
        <v>1</v>
      </c>
      <c r="F864" s="147"/>
      <c r="G864" s="176"/>
      <c r="H864" s="133"/>
      <c r="I864" s="134">
        <v>1</v>
      </c>
    </row>
    <row r="865" spans="1:13" s="51" customFormat="1" ht="15.75" x14ac:dyDescent="0.25">
      <c r="A865" s="256"/>
      <c r="B865" s="256"/>
      <c r="C865" s="256"/>
      <c r="D865" s="131"/>
      <c r="E865" s="150"/>
      <c r="F865" s="147"/>
      <c r="G865" s="176"/>
      <c r="H865" s="133"/>
      <c r="I865" s="130">
        <v>1</v>
      </c>
    </row>
    <row r="866" spans="1:13" s="51" customFormat="1" x14ac:dyDescent="0.25">
      <c r="A866" s="135"/>
      <c r="B866" s="136"/>
      <c r="C866" s="137"/>
      <c r="D866" s="135"/>
      <c r="E866" s="135"/>
      <c r="F866" s="138"/>
      <c r="G866" s="138"/>
      <c r="H866" s="138"/>
      <c r="I866" s="138"/>
    </row>
    <row r="867" spans="1:13" s="51" customFormat="1" ht="26.25" customHeight="1" x14ac:dyDescent="0.25">
      <c r="A867" s="126" t="s">
        <v>773</v>
      </c>
      <c r="B867" s="126">
        <v>8439</v>
      </c>
      <c r="C867" s="127" t="s">
        <v>134</v>
      </c>
      <c r="D867" s="126" t="s">
        <v>14</v>
      </c>
      <c r="E867" s="126" t="s">
        <v>679</v>
      </c>
      <c r="F867" s="156">
        <f>I870</f>
        <v>1</v>
      </c>
      <c r="G867" s="128">
        <f>IFERROR(VLOOKUP(B867,CPU!$B:$I,8,FALSE),"NÃO TEM")</f>
        <v>788.58999999999992</v>
      </c>
      <c r="H867" s="128">
        <f>ROUND(G867*1.273,2)</f>
        <v>1003.88</v>
      </c>
      <c r="I867" s="128">
        <f>ROUND(H867*F867,2)</f>
        <v>1003.88</v>
      </c>
      <c r="J867" s="46"/>
      <c r="K867" s="48">
        <f>IFERROR(VLOOKUP(A867,ORÇAMENTO!$A:$I,9,FALSE),"NÃO TEM")</f>
        <v>1003.88</v>
      </c>
      <c r="L867" s="46"/>
      <c r="M867" s="46" t="b">
        <f>K867=I867</f>
        <v>1</v>
      </c>
    </row>
    <row r="868" spans="1:13" s="51" customFormat="1" ht="31.5" x14ac:dyDescent="0.25">
      <c r="A868" s="255" t="s">
        <v>282</v>
      </c>
      <c r="B868" s="255"/>
      <c r="C868" s="255"/>
      <c r="D868" s="129" t="s">
        <v>98</v>
      </c>
      <c r="E868" s="129" t="s">
        <v>275</v>
      </c>
      <c r="F868" s="130" t="s">
        <v>276</v>
      </c>
      <c r="G868" s="130" t="s">
        <v>277</v>
      </c>
      <c r="H868" s="130" t="s">
        <v>278</v>
      </c>
      <c r="I868" s="130" t="s">
        <v>58</v>
      </c>
    </row>
    <row r="869" spans="1:13" s="51" customFormat="1" x14ac:dyDescent="0.25">
      <c r="A869" s="256" t="s">
        <v>311</v>
      </c>
      <c r="B869" s="256"/>
      <c r="C869" s="256"/>
      <c r="D869" s="131"/>
      <c r="E869" s="150">
        <v>1</v>
      </c>
      <c r="F869" s="147"/>
      <c r="G869" s="176"/>
      <c r="H869" s="133"/>
      <c r="I869" s="134">
        <v>1</v>
      </c>
    </row>
    <row r="870" spans="1:13" s="51" customFormat="1" ht="15.75" x14ac:dyDescent="0.25">
      <c r="A870" s="256"/>
      <c r="B870" s="256"/>
      <c r="C870" s="256"/>
      <c r="D870" s="131"/>
      <c r="E870" s="150"/>
      <c r="F870" s="147"/>
      <c r="G870" s="176"/>
      <c r="H870" s="133"/>
      <c r="I870" s="130">
        <v>1</v>
      </c>
    </row>
    <row r="871" spans="1:13" s="51" customFormat="1" x14ac:dyDescent="0.25">
      <c r="A871" s="135"/>
      <c r="B871" s="136"/>
      <c r="C871" s="137"/>
      <c r="D871" s="135"/>
      <c r="E871" s="135"/>
      <c r="F871" s="138"/>
      <c r="G871" s="138"/>
      <c r="H871" s="138"/>
      <c r="I871" s="138"/>
    </row>
    <row r="872" spans="1:13" s="51" customFormat="1" ht="25.5" customHeight="1" x14ac:dyDescent="0.25">
      <c r="A872" s="126" t="s">
        <v>774</v>
      </c>
      <c r="B872" s="126" t="s">
        <v>775</v>
      </c>
      <c r="C872" s="127" t="s">
        <v>135</v>
      </c>
      <c r="D872" s="126" t="s">
        <v>681</v>
      </c>
      <c r="E872" s="126" t="s">
        <v>33</v>
      </c>
      <c r="F872" s="156">
        <f>I875</f>
        <v>1</v>
      </c>
      <c r="G872" s="128">
        <f>IFERROR(VLOOKUP(B872,CPU!$B:$I,8,FALSE),"NÃO TEM")</f>
        <v>607.53</v>
      </c>
      <c r="H872" s="128">
        <f>ROUND(G872*1.273,2)</f>
        <v>773.39</v>
      </c>
      <c r="I872" s="128">
        <f>ROUND(H872*F872,2)</f>
        <v>773.39</v>
      </c>
      <c r="J872" s="46"/>
      <c r="K872" s="48">
        <f>IFERROR(VLOOKUP(A872,ORÇAMENTO!$A:$I,9,FALSE),"NÃO TEM")</f>
        <v>773.39</v>
      </c>
      <c r="L872" s="46"/>
      <c r="M872" s="46" t="b">
        <f>K872=I872</f>
        <v>1</v>
      </c>
    </row>
    <row r="873" spans="1:13" s="51" customFormat="1" ht="31.5" x14ac:dyDescent="0.25">
      <c r="A873" s="255" t="s">
        <v>282</v>
      </c>
      <c r="B873" s="255"/>
      <c r="C873" s="255"/>
      <c r="D873" s="129" t="s">
        <v>98</v>
      </c>
      <c r="E873" s="129" t="s">
        <v>275</v>
      </c>
      <c r="F873" s="130" t="s">
        <v>276</v>
      </c>
      <c r="G873" s="130" t="s">
        <v>277</v>
      </c>
      <c r="H873" s="130" t="s">
        <v>278</v>
      </c>
      <c r="I873" s="130" t="s">
        <v>58</v>
      </c>
    </row>
    <row r="874" spans="1:13" s="51" customFormat="1" x14ac:dyDescent="0.25">
      <c r="A874" s="256" t="s">
        <v>311</v>
      </c>
      <c r="B874" s="256"/>
      <c r="C874" s="256"/>
      <c r="D874" s="131"/>
      <c r="E874" s="150">
        <v>1</v>
      </c>
      <c r="F874" s="147"/>
      <c r="G874" s="176"/>
      <c r="H874" s="133"/>
      <c r="I874" s="134">
        <v>1</v>
      </c>
    </row>
    <row r="875" spans="1:13" s="51" customFormat="1" ht="15.75" x14ac:dyDescent="0.25">
      <c r="A875" s="256"/>
      <c r="B875" s="256"/>
      <c r="C875" s="256"/>
      <c r="D875" s="131"/>
      <c r="E875" s="150"/>
      <c r="F875" s="147"/>
      <c r="G875" s="176"/>
      <c r="H875" s="133"/>
      <c r="I875" s="130">
        <v>1</v>
      </c>
    </row>
    <row r="876" spans="1:13" s="51" customFormat="1" x14ac:dyDescent="0.25">
      <c r="A876" s="135"/>
      <c r="B876" s="136"/>
      <c r="C876" s="137"/>
      <c r="D876" s="135"/>
      <c r="E876" s="135"/>
      <c r="F876" s="138"/>
      <c r="G876" s="138"/>
      <c r="H876" s="138"/>
      <c r="I876" s="138"/>
    </row>
    <row r="877" spans="1:13" s="51" customFormat="1" ht="25.5" customHeight="1" x14ac:dyDescent="0.25">
      <c r="A877" s="126" t="s">
        <v>776</v>
      </c>
      <c r="B877" s="126">
        <v>98287</v>
      </c>
      <c r="C877" s="127" t="s">
        <v>161</v>
      </c>
      <c r="D877" s="126" t="s">
        <v>7</v>
      </c>
      <c r="E877" s="126" t="s">
        <v>19</v>
      </c>
      <c r="F877" s="156">
        <f>I880</f>
        <v>550</v>
      </c>
      <c r="G877" s="128">
        <f>IFERROR(VLOOKUP(B877,CPU!$B:$I,8,FALSE),"NÃO TEM")</f>
        <v>1.56</v>
      </c>
      <c r="H877" s="128">
        <f>ROUND(G877*1.273,2)</f>
        <v>1.99</v>
      </c>
      <c r="I877" s="128">
        <f>ROUND(H877*F877,2)</f>
        <v>1094.5</v>
      </c>
      <c r="J877" s="46"/>
      <c r="K877" s="48">
        <f>IFERROR(VLOOKUP(A877,ORÇAMENTO!$A:$I,9,FALSE),"NÃO TEM")</f>
        <v>1094.5</v>
      </c>
      <c r="L877" s="46"/>
      <c r="M877" s="46" t="b">
        <f>K877=I877</f>
        <v>1</v>
      </c>
    </row>
    <row r="878" spans="1:13" s="51" customFormat="1" ht="31.5" x14ac:dyDescent="0.25">
      <c r="A878" s="255" t="s">
        <v>282</v>
      </c>
      <c r="B878" s="255"/>
      <c r="C878" s="255"/>
      <c r="D878" s="129" t="s">
        <v>98</v>
      </c>
      <c r="E878" s="129" t="s">
        <v>275</v>
      </c>
      <c r="F878" s="130" t="s">
        <v>276</v>
      </c>
      <c r="G878" s="130" t="s">
        <v>277</v>
      </c>
      <c r="H878" s="130" t="s">
        <v>278</v>
      </c>
      <c r="I878" s="130" t="s">
        <v>58</v>
      </c>
    </row>
    <row r="879" spans="1:13" s="51" customFormat="1" x14ac:dyDescent="0.25">
      <c r="A879" s="256" t="s">
        <v>311</v>
      </c>
      <c r="B879" s="256"/>
      <c r="C879" s="256"/>
      <c r="D879" s="131"/>
      <c r="E879" s="150">
        <v>550</v>
      </c>
      <c r="F879" s="147"/>
      <c r="G879" s="176"/>
      <c r="H879" s="133"/>
      <c r="I879" s="134">
        <v>550</v>
      </c>
    </row>
    <row r="880" spans="1:13" s="51" customFormat="1" ht="15.75" x14ac:dyDescent="0.25">
      <c r="A880" s="256"/>
      <c r="B880" s="256"/>
      <c r="C880" s="256"/>
      <c r="D880" s="131"/>
      <c r="E880" s="150"/>
      <c r="F880" s="147"/>
      <c r="G880" s="176"/>
      <c r="H880" s="133"/>
      <c r="I880" s="130">
        <v>550</v>
      </c>
    </row>
    <row r="881" spans="1:13" s="51" customFormat="1" x14ac:dyDescent="0.25">
      <c r="A881" s="135"/>
      <c r="B881" s="136"/>
      <c r="C881" s="137"/>
      <c r="D881" s="135"/>
      <c r="E881" s="135"/>
      <c r="F881" s="138"/>
      <c r="G881" s="138"/>
      <c r="H881" s="138"/>
      <c r="I881" s="138"/>
    </row>
    <row r="882" spans="1:13" s="51" customFormat="1" ht="18.75" customHeight="1" x14ac:dyDescent="0.25">
      <c r="A882" s="126" t="s">
        <v>777</v>
      </c>
      <c r="B882" s="126">
        <v>7138</v>
      </c>
      <c r="C882" s="127" t="s">
        <v>160</v>
      </c>
      <c r="D882" s="126" t="s">
        <v>14</v>
      </c>
      <c r="E882" s="126" t="s">
        <v>682</v>
      </c>
      <c r="F882" s="156">
        <f>I885</f>
        <v>550</v>
      </c>
      <c r="G882" s="128">
        <f>IFERROR(VLOOKUP(B882,CPU!$B:$I,8,FALSE),"NÃO TEM")</f>
        <v>12.170000000000002</v>
      </c>
      <c r="H882" s="128">
        <f>ROUND(G882*1.273,2)</f>
        <v>15.49</v>
      </c>
      <c r="I882" s="128">
        <f>ROUND(H882*F882,2)</f>
        <v>8519.5</v>
      </c>
      <c r="J882" s="46"/>
      <c r="K882" s="48">
        <f>IFERROR(VLOOKUP(A882,ORÇAMENTO!$A:$I,9,FALSE),"NÃO TEM")</f>
        <v>8519.5</v>
      </c>
      <c r="L882" s="46"/>
      <c r="M882" s="46" t="b">
        <f>K882=I882</f>
        <v>1</v>
      </c>
    </row>
    <row r="883" spans="1:13" s="51" customFormat="1" ht="31.5" x14ac:dyDescent="0.25">
      <c r="A883" s="255" t="s">
        <v>282</v>
      </c>
      <c r="B883" s="255"/>
      <c r="C883" s="255"/>
      <c r="D883" s="129" t="s">
        <v>98</v>
      </c>
      <c r="E883" s="129" t="s">
        <v>275</v>
      </c>
      <c r="F883" s="130" t="s">
        <v>276</v>
      </c>
      <c r="G883" s="130" t="s">
        <v>277</v>
      </c>
      <c r="H883" s="130" t="s">
        <v>278</v>
      </c>
      <c r="I883" s="130" t="s">
        <v>58</v>
      </c>
    </row>
    <row r="884" spans="1:13" s="51" customFormat="1" x14ac:dyDescent="0.25">
      <c r="A884" s="256" t="s">
        <v>311</v>
      </c>
      <c r="B884" s="256"/>
      <c r="C884" s="256"/>
      <c r="D884" s="131"/>
      <c r="E884" s="150">
        <v>550</v>
      </c>
      <c r="F884" s="147"/>
      <c r="G884" s="176"/>
      <c r="H884" s="133"/>
      <c r="I884" s="134">
        <v>550</v>
      </c>
    </row>
    <row r="885" spans="1:13" s="51" customFormat="1" ht="15.75" x14ac:dyDescent="0.25">
      <c r="A885" s="256"/>
      <c r="B885" s="256"/>
      <c r="C885" s="256"/>
      <c r="D885" s="131"/>
      <c r="E885" s="150"/>
      <c r="F885" s="147"/>
      <c r="G885" s="176"/>
      <c r="H885" s="133"/>
      <c r="I885" s="130">
        <v>550</v>
      </c>
    </row>
    <row r="886" spans="1:13" s="51" customFormat="1" x14ac:dyDescent="0.25">
      <c r="A886" s="135"/>
      <c r="B886" s="136"/>
      <c r="C886" s="137"/>
      <c r="D886" s="135"/>
      <c r="E886" s="135"/>
      <c r="F886" s="138"/>
      <c r="G886" s="138"/>
      <c r="H886" s="138"/>
      <c r="I886" s="138"/>
    </row>
    <row r="887" spans="1:13" s="51" customFormat="1" ht="31.5" customHeight="1" x14ac:dyDescent="0.25">
      <c r="A887" s="126" t="s">
        <v>778</v>
      </c>
      <c r="B887" s="126">
        <v>1060206</v>
      </c>
      <c r="C887" s="127" t="s">
        <v>476</v>
      </c>
      <c r="D887" s="126" t="s">
        <v>680</v>
      </c>
      <c r="E887" s="126" t="s">
        <v>679</v>
      </c>
      <c r="F887" s="156">
        <f>I906</f>
        <v>46</v>
      </c>
      <c r="G887" s="128">
        <f>IFERROR(VLOOKUP(B887,CPU!$B:$I,8,FALSE),"NÃO TEM")</f>
        <v>247.51999999999998</v>
      </c>
      <c r="H887" s="128">
        <f>ROUND(G887*1.273,2)</f>
        <v>315.08999999999997</v>
      </c>
      <c r="I887" s="128">
        <f>ROUND(H887*F887,2)</f>
        <v>14494.14</v>
      </c>
      <c r="J887" s="46"/>
      <c r="K887" s="48">
        <f>IFERROR(VLOOKUP(A887,ORÇAMENTO!$A:$I,9,FALSE),"NÃO TEM")</f>
        <v>14494.14</v>
      </c>
      <c r="L887" s="46"/>
      <c r="M887" s="46" t="b">
        <f>K887=I887</f>
        <v>1</v>
      </c>
    </row>
    <row r="888" spans="1:13" s="51" customFormat="1" ht="31.5" x14ac:dyDescent="0.25">
      <c r="A888" s="255" t="s">
        <v>282</v>
      </c>
      <c r="B888" s="255"/>
      <c r="C888" s="255"/>
      <c r="D888" s="129" t="s">
        <v>98</v>
      </c>
      <c r="E888" s="129" t="s">
        <v>275</v>
      </c>
      <c r="F888" s="130" t="s">
        <v>276</v>
      </c>
      <c r="G888" s="130" t="s">
        <v>277</v>
      </c>
      <c r="H888" s="130" t="s">
        <v>278</v>
      </c>
      <c r="I888" s="130" t="s">
        <v>58</v>
      </c>
    </row>
    <row r="889" spans="1:13" s="51" customFormat="1" ht="15" customHeight="1" x14ac:dyDescent="0.25">
      <c r="A889" s="253" t="s">
        <v>312</v>
      </c>
      <c r="B889" s="253"/>
      <c r="C889" s="253"/>
      <c r="D889" s="131"/>
      <c r="E889" s="150">
        <v>1</v>
      </c>
      <c r="F889" s="147"/>
      <c r="G889" s="176"/>
      <c r="H889" s="133"/>
      <c r="I889" s="134">
        <v>1</v>
      </c>
    </row>
    <row r="890" spans="1:13" s="51" customFormat="1" x14ac:dyDescent="0.25">
      <c r="A890" s="253" t="s">
        <v>313</v>
      </c>
      <c r="B890" s="253"/>
      <c r="C890" s="253"/>
      <c r="D890" s="131"/>
      <c r="E890" s="150">
        <v>3</v>
      </c>
      <c r="F890" s="147"/>
      <c r="G890" s="147"/>
      <c r="H890" s="147"/>
      <c r="I890" s="150">
        <v>3</v>
      </c>
    </row>
    <row r="891" spans="1:13" s="51" customFormat="1" x14ac:dyDescent="0.25">
      <c r="A891" s="253" t="s">
        <v>314</v>
      </c>
      <c r="B891" s="253"/>
      <c r="C891" s="253"/>
      <c r="D891" s="131"/>
      <c r="E891" s="150">
        <v>1</v>
      </c>
      <c r="F891" s="147"/>
      <c r="G891" s="147"/>
      <c r="H891" s="147"/>
      <c r="I891" s="150">
        <v>1</v>
      </c>
    </row>
    <row r="892" spans="1:13" s="51" customFormat="1" x14ac:dyDescent="0.25">
      <c r="A892" s="253" t="s">
        <v>315</v>
      </c>
      <c r="B892" s="253"/>
      <c r="C892" s="253"/>
      <c r="D892" s="131"/>
      <c r="E892" s="150">
        <v>4</v>
      </c>
      <c r="F892" s="147"/>
      <c r="G892" s="147"/>
      <c r="H892" s="147"/>
      <c r="I892" s="150">
        <v>4</v>
      </c>
    </row>
    <row r="893" spans="1:13" s="51" customFormat="1" x14ac:dyDescent="0.25">
      <c r="A893" s="253" t="s">
        <v>317</v>
      </c>
      <c r="B893" s="253"/>
      <c r="C893" s="253"/>
      <c r="D893" s="131"/>
      <c r="E893" s="150">
        <v>4</v>
      </c>
      <c r="F893" s="181" t="s">
        <v>477</v>
      </c>
      <c r="G893" s="147"/>
      <c r="H893" s="147"/>
      <c r="I893" s="150">
        <v>4</v>
      </c>
    </row>
    <row r="894" spans="1:13" s="51" customFormat="1" x14ac:dyDescent="0.25">
      <c r="A894" s="253" t="s">
        <v>318</v>
      </c>
      <c r="B894" s="253"/>
      <c r="C894" s="253"/>
      <c r="D894" s="131"/>
      <c r="E894" s="150">
        <v>1</v>
      </c>
      <c r="F894" s="147"/>
      <c r="G894" s="147"/>
      <c r="H894" s="147"/>
      <c r="I894" s="150">
        <v>1</v>
      </c>
    </row>
    <row r="895" spans="1:13" s="51" customFormat="1" x14ac:dyDescent="0.25">
      <c r="A895" s="254" t="s">
        <v>328</v>
      </c>
      <c r="B895" s="254"/>
      <c r="C895" s="254"/>
      <c r="D895" s="131"/>
      <c r="E895" s="150">
        <v>10</v>
      </c>
      <c r="F895" s="147"/>
      <c r="G895" s="147"/>
      <c r="H895" s="147"/>
      <c r="I895" s="150">
        <v>10</v>
      </c>
    </row>
    <row r="896" spans="1:13" s="51" customFormat="1" x14ac:dyDescent="0.25">
      <c r="A896" s="253" t="s">
        <v>319</v>
      </c>
      <c r="B896" s="253"/>
      <c r="C896" s="253"/>
      <c r="D896" s="131"/>
      <c r="E896" s="150">
        <v>1</v>
      </c>
      <c r="F896" s="150"/>
      <c r="G896" s="150"/>
      <c r="H896" s="150"/>
      <c r="I896" s="150">
        <v>1</v>
      </c>
    </row>
    <row r="897" spans="1:13" s="51" customFormat="1" x14ac:dyDescent="0.25">
      <c r="A897" s="253" t="s">
        <v>320</v>
      </c>
      <c r="B897" s="253"/>
      <c r="C897" s="253"/>
      <c r="D897" s="131"/>
      <c r="E897" s="150">
        <v>1</v>
      </c>
      <c r="F897" s="150"/>
      <c r="G897" s="150"/>
      <c r="H897" s="150"/>
      <c r="I897" s="150">
        <v>1</v>
      </c>
    </row>
    <row r="898" spans="1:13" s="51" customFormat="1" x14ac:dyDescent="0.25">
      <c r="A898" s="253" t="s">
        <v>321</v>
      </c>
      <c r="B898" s="253"/>
      <c r="C898" s="253"/>
      <c r="D898" s="131"/>
      <c r="E898" s="150">
        <v>4</v>
      </c>
      <c r="F898" s="150"/>
      <c r="G898" s="150"/>
      <c r="H898" s="150"/>
      <c r="I898" s="150">
        <v>4</v>
      </c>
    </row>
    <row r="899" spans="1:13" s="51" customFormat="1" x14ac:dyDescent="0.25">
      <c r="A899" s="253" t="s">
        <v>322</v>
      </c>
      <c r="B899" s="253"/>
      <c r="C899" s="253"/>
      <c r="D899" s="131"/>
      <c r="E899" s="150">
        <v>1</v>
      </c>
      <c r="F899" s="150"/>
      <c r="G899" s="150"/>
      <c r="H899" s="150"/>
      <c r="I899" s="150">
        <v>1</v>
      </c>
    </row>
    <row r="900" spans="1:13" s="51" customFormat="1" x14ac:dyDescent="0.25">
      <c r="A900" s="253" t="s">
        <v>323</v>
      </c>
      <c r="B900" s="253"/>
      <c r="C900" s="253"/>
      <c r="D900" s="131"/>
      <c r="E900" s="150">
        <v>1</v>
      </c>
      <c r="F900" s="150"/>
      <c r="G900" s="150"/>
      <c r="H900" s="150"/>
      <c r="I900" s="150">
        <v>1</v>
      </c>
    </row>
    <row r="901" spans="1:13" s="51" customFormat="1" x14ac:dyDescent="0.25">
      <c r="A901" s="253" t="s">
        <v>324</v>
      </c>
      <c r="B901" s="253"/>
      <c r="C901" s="253"/>
      <c r="D901" s="131"/>
      <c r="E901" s="150">
        <v>6</v>
      </c>
      <c r="F901" s="150"/>
      <c r="G901" s="150"/>
      <c r="H901" s="150"/>
      <c r="I901" s="150">
        <v>6</v>
      </c>
    </row>
    <row r="902" spans="1:13" s="51" customFormat="1" x14ac:dyDescent="0.25">
      <c r="A902" s="253" t="s">
        <v>325</v>
      </c>
      <c r="B902" s="253"/>
      <c r="C902" s="253"/>
      <c r="D902" s="131"/>
      <c r="E902" s="150">
        <v>5</v>
      </c>
      <c r="F902" s="150"/>
      <c r="G902" s="150"/>
      <c r="H902" s="150"/>
      <c r="I902" s="150">
        <v>5</v>
      </c>
    </row>
    <row r="903" spans="1:13" s="51" customFormat="1" x14ac:dyDescent="0.25">
      <c r="A903" s="253" t="s">
        <v>326</v>
      </c>
      <c r="B903" s="253"/>
      <c r="C903" s="253"/>
      <c r="D903" s="131"/>
      <c r="E903" s="150">
        <v>1</v>
      </c>
      <c r="F903" s="150"/>
      <c r="G903" s="150"/>
      <c r="H903" s="150"/>
      <c r="I903" s="150">
        <v>1</v>
      </c>
    </row>
    <row r="904" spans="1:13" s="51" customFormat="1" x14ac:dyDescent="0.25">
      <c r="A904" s="253" t="s">
        <v>327</v>
      </c>
      <c r="B904" s="253"/>
      <c r="C904" s="253"/>
      <c r="D904" s="131"/>
      <c r="E904" s="150">
        <v>1</v>
      </c>
      <c r="F904" s="150"/>
      <c r="G904" s="150"/>
      <c r="H904" s="150"/>
      <c r="I904" s="150">
        <v>1</v>
      </c>
    </row>
    <row r="905" spans="1:13" s="51" customFormat="1" x14ac:dyDescent="0.25">
      <c r="A905" s="256" t="s">
        <v>331</v>
      </c>
      <c r="B905" s="256"/>
      <c r="C905" s="256"/>
      <c r="D905" s="131"/>
      <c r="E905" s="150">
        <v>1</v>
      </c>
      <c r="F905" s="150"/>
      <c r="G905" s="150"/>
      <c r="H905" s="150"/>
      <c r="I905" s="150">
        <v>1</v>
      </c>
    </row>
    <row r="906" spans="1:13" s="51" customFormat="1" ht="15.75" x14ac:dyDescent="0.25">
      <c r="A906" s="256"/>
      <c r="B906" s="256"/>
      <c r="C906" s="256"/>
      <c r="D906" s="131"/>
      <c r="E906" s="131"/>
      <c r="F906" s="133"/>
      <c r="G906" s="133"/>
      <c r="H906" s="133"/>
      <c r="I906" s="130">
        <f>SUM(I889:I905)</f>
        <v>46</v>
      </c>
    </row>
    <row r="907" spans="1:13" s="51" customFormat="1" x14ac:dyDescent="0.25">
      <c r="A907" s="135"/>
      <c r="B907" s="136"/>
      <c r="C907" s="137"/>
      <c r="D907" s="135"/>
      <c r="E907" s="135"/>
      <c r="F907" s="138"/>
      <c r="G907" s="138"/>
      <c r="H907" s="138"/>
      <c r="I907" s="138"/>
    </row>
    <row r="908" spans="1:13" s="51" customFormat="1" ht="15.75" x14ac:dyDescent="0.25">
      <c r="A908" s="124" t="s">
        <v>465</v>
      </c>
      <c r="B908" s="258" t="s">
        <v>478</v>
      </c>
      <c r="C908" s="258"/>
      <c r="D908" s="258"/>
      <c r="E908" s="258"/>
      <c r="F908" s="258"/>
      <c r="G908" s="258" t="e">
        <v>#REF!</v>
      </c>
      <c r="H908" s="258"/>
      <c r="I908" s="125">
        <f>I909+I930</f>
        <v>18338.75</v>
      </c>
      <c r="K908" s="48">
        <f>IFERROR(VLOOKUP(A908,ORÇAMENTO!$A:$I,9,FALSE),"NÃO TEM")</f>
        <v>18338.75</v>
      </c>
      <c r="L908" s="46"/>
      <c r="M908" s="46" t="b">
        <f>K908=I908</f>
        <v>1</v>
      </c>
    </row>
    <row r="909" spans="1:13" s="51" customFormat="1" ht="18.75" customHeight="1" x14ac:dyDescent="0.25">
      <c r="A909" s="126" t="s">
        <v>479</v>
      </c>
      <c r="B909" s="126">
        <v>2070405</v>
      </c>
      <c r="C909" s="127" t="s">
        <v>484</v>
      </c>
      <c r="D909" s="126" t="s">
        <v>680</v>
      </c>
      <c r="E909" s="126" t="s">
        <v>679</v>
      </c>
      <c r="F909" s="156">
        <f>I928</f>
        <v>17</v>
      </c>
      <c r="G909" s="128">
        <f>IFERROR(VLOOKUP(B909,CPU!$B:$I,8,FALSE),"NÃO TEM")</f>
        <v>620.69999999999993</v>
      </c>
      <c r="H909" s="128">
        <f>ROUND(G909*1.273,2)</f>
        <v>790.15</v>
      </c>
      <c r="I909" s="128">
        <f>ROUND(H909*F909,2)</f>
        <v>13432.55</v>
      </c>
      <c r="J909" s="46"/>
      <c r="K909" s="48">
        <f>IFERROR(VLOOKUP(A909,ORÇAMENTO!$A:$I,9,FALSE),"NÃO TEM")</f>
        <v>13432.55</v>
      </c>
      <c r="L909" s="46"/>
      <c r="M909" s="46" t="b">
        <f>K909=I909</f>
        <v>1</v>
      </c>
    </row>
    <row r="910" spans="1:13" s="51" customFormat="1" ht="31.5" x14ac:dyDescent="0.25">
      <c r="A910" s="255" t="s">
        <v>282</v>
      </c>
      <c r="B910" s="255"/>
      <c r="C910" s="255"/>
      <c r="D910" s="129" t="s">
        <v>98</v>
      </c>
      <c r="E910" s="129" t="s">
        <v>275</v>
      </c>
      <c r="F910" s="130" t="s">
        <v>276</v>
      </c>
      <c r="G910" s="130" t="s">
        <v>277</v>
      </c>
      <c r="H910" s="130" t="s">
        <v>278</v>
      </c>
      <c r="I910" s="130" t="s">
        <v>58</v>
      </c>
    </row>
    <row r="911" spans="1:13" s="51" customFormat="1" x14ac:dyDescent="0.25">
      <c r="A911" s="253" t="s">
        <v>312</v>
      </c>
      <c r="B911" s="253"/>
      <c r="C911" s="253"/>
      <c r="D911" s="131"/>
      <c r="E911" s="150">
        <v>1</v>
      </c>
      <c r="F911" s="147"/>
      <c r="G911" s="176"/>
      <c r="H911" s="133"/>
      <c r="I911" s="134">
        <v>1</v>
      </c>
    </row>
    <row r="912" spans="1:13" s="51" customFormat="1" x14ac:dyDescent="0.25">
      <c r="A912" s="253" t="s">
        <v>313</v>
      </c>
      <c r="B912" s="253"/>
      <c r="C912" s="253"/>
      <c r="D912" s="131"/>
      <c r="E912" s="150">
        <v>1</v>
      </c>
      <c r="F912" s="147"/>
      <c r="G912" s="147"/>
      <c r="H912" s="147"/>
      <c r="I912" s="150">
        <v>1</v>
      </c>
    </row>
    <row r="913" spans="1:9" s="51" customFormat="1" x14ac:dyDescent="0.25">
      <c r="A913" s="253" t="s">
        <v>314</v>
      </c>
      <c r="B913" s="253"/>
      <c r="C913" s="253"/>
      <c r="D913" s="131"/>
      <c r="E913" s="150">
        <v>1</v>
      </c>
      <c r="F913" s="147"/>
      <c r="G913" s="147"/>
      <c r="H913" s="147"/>
      <c r="I913" s="150">
        <v>1</v>
      </c>
    </row>
    <row r="914" spans="1:9" s="51" customFormat="1" x14ac:dyDescent="0.25">
      <c r="A914" s="253" t="s">
        <v>315</v>
      </c>
      <c r="B914" s="253"/>
      <c r="C914" s="253"/>
      <c r="D914" s="131"/>
      <c r="E914" s="150">
        <v>1</v>
      </c>
      <c r="F914" s="147"/>
      <c r="G914" s="147"/>
      <c r="H914" s="147"/>
      <c r="I914" s="150">
        <v>1</v>
      </c>
    </row>
    <row r="915" spans="1:9" s="51" customFormat="1" x14ac:dyDescent="0.25">
      <c r="A915" s="253" t="s">
        <v>317</v>
      </c>
      <c r="B915" s="253"/>
      <c r="C915" s="253"/>
      <c r="D915" s="131"/>
      <c r="E915" s="150">
        <v>1</v>
      </c>
      <c r="F915" s="181" t="s">
        <v>477</v>
      </c>
      <c r="G915" s="147"/>
      <c r="H915" s="147"/>
      <c r="I915" s="150">
        <v>1</v>
      </c>
    </row>
    <row r="916" spans="1:9" s="51" customFormat="1" x14ac:dyDescent="0.25">
      <c r="A916" s="253" t="s">
        <v>318</v>
      </c>
      <c r="B916" s="253"/>
      <c r="C916" s="253"/>
      <c r="D916" s="131"/>
      <c r="E916" s="150">
        <v>1</v>
      </c>
      <c r="F916" s="147"/>
      <c r="G916" s="147"/>
      <c r="H916" s="147"/>
      <c r="I916" s="150">
        <v>1</v>
      </c>
    </row>
    <row r="917" spans="1:9" s="51" customFormat="1" x14ac:dyDescent="0.25">
      <c r="A917" s="254" t="s">
        <v>328</v>
      </c>
      <c r="B917" s="254"/>
      <c r="C917" s="254"/>
      <c r="D917" s="131"/>
      <c r="E917" s="150">
        <v>1</v>
      </c>
      <c r="F917" s="147"/>
      <c r="G917" s="147"/>
      <c r="H917" s="147"/>
      <c r="I917" s="150">
        <v>1</v>
      </c>
    </row>
    <row r="918" spans="1:9" s="51" customFormat="1" x14ac:dyDescent="0.25">
      <c r="A918" s="253" t="s">
        <v>319</v>
      </c>
      <c r="B918" s="253"/>
      <c r="C918" s="253"/>
      <c r="D918" s="131"/>
      <c r="E918" s="150">
        <v>1</v>
      </c>
      <c r="F918" s="150"/>
      <c r="G918" s="150"/>
      <c r="H918" s="150"/>
      <c r="I918" s="150">
        <v>1</v>
      </c>
    </row>
    <row r="919" spans="1:9" s="51" customFormat="1" x14ac:dyDescent="0.25">
      <c r="A919" s="253" t="s">
        <v>320</v>
      </c>
      <c r="B919" s="253"/>
      <c r="C919" s="253"/>
      <c r="D919" s="131"/>
      <c r="E919" s="150">
        <v>1</v>
      </c>
      <c r="F919" s="150"/>
      <c r="G919" s="150"/>
      <c r="H919" s="150"/>
      <c r="I919" s="150">
        <v>1</v>
      </c>
    </row>
    <row r="920" spans="1:9" s="51" customFormat="1" x14ac:dyDescent="0.25">
      <c r="A920" s="253" t="s">
        <v>321</v>
      </c>
      <c r="B920" s="253"/>
      <c r="C920" s="253"/>
      <c r="D920" s="131"/>
      <c r="E920" s="150">
        <v>1</v>
      </c>
      <c r="F920" s="150"/>
      <c r="G920" s="150"/>
      <c r="H920" s="150"/>
      <c r="I920" s="150">
        <v>1</v>
      </c>
    </row>
    <row r="921" spans="1:9" s="51" customFormat="1" x14ac:dyDescent="0.25">
      <c r="A921" s="253" t="s">
        <v>322</v>
      </c>
      <c r="B921" s="253"/>
      <c r="C921" s="253"/>
      <c r="D921" s="131"/>
      <c r="E921" s="150">
        <v>1</v>
      </c>
      <c r="F921" s="150"/>
      <c r="G921" s="150"/>
      <c r="H921" s="150"/>
      <c r="I921" s="150">
        <v>1</v>
      </c>
    </row>
    <row r="922" spans="1:9" s="51" customFormat="1" x14ac:dyDescent="0.25">
      <c r="A922" s="253" t="s">
        <v>323</v>
      </c>
      <c r="B922" s="253"/>
      <c r="C922" s="253"/>
      <c r="D922" s="131"/>
      <c r="E922" s="150">
        <v>1</v>
      </c>
      <c r="F922" s="150"/>
      <c r="G922" s="150"/>
      <c r="H922" s="150"/>
      <c r="I922" s="150">
        <v>1</v>
      </c>
    </row>
    <row r="923" spans="1:9" s="51" customFormat="1" x14ac:dyDescent="0.25">
      <c r="A923" s="253" t="s">
        <v>324</v>
      </c>
      <c r="B923" s="253"/>
      <c r="C923" s="253"/>
      <c r="D923" s="131"/>
      <c r="E923" s="150">
        <v>1</v>
      </c>
      <c r="F923" s="150"/>
      <c r="G923" s="150"/>
      <c r="H923" s="150"/>
      <c r="I923" s="150">
        <v>1</v>
      </c>
    </row>
    <row r="924" spans="1:9" s="51" customFormat="1" x14ac:dyDescent="0.25">
      <c r="A924" s="253" t="s">
        <v>325</v>
      </c>
      <c r="B924" s="253"/>
      <c r="C924" s="253"/>
      <c r="D924" s="131"/>
      <c r="E924" s="150">
        <v>1</v>
      </c>
      <c r="F924" s="150"/>
      <c r="G924" s="150"/>
      <c r="H924" s="150"/>
      <c r="I924" s="150">
        <v>1</v>
      </c>
    </row>
    <row r="925" spans="1:9" s="51" customFormat="1" x14ac:dyDescent="0.25">
      <c r="A925" s="253" t="s">
        <v>326</v>
      </c>
      <c r="B925" s="253"/>
      <c r="C925" s="253"/>
      <c r="D925" s="131"/>
      <c r="E925" s="150">
        <v>1</v>
      </c>
      <c r="F925" s="150"/>
      <c r="G925" s="150"/>
      <c r="H925" s="150"/>
      <c r="I925" s="150">
        <v>1</v>
      </c>
    </row>
    <row r="926" spans="1:9" s="51" customFormat="1" x14ac:dyDescent="0.25">
      <c r="A926" s="253" t="s">
        <v>327</v>
      </c>
      <c r="B926" s="253"/>
      <c r="C926" s="253"/>
      <c r="D926" s="131"/>
      <c r="E926" s="150">
        <v>1</v>
      </c>
      <c r="F926" s="150"/>
      <c r="G926" s="150"/>
      <c r="H926" s="150"/>
      <c r="I926" s="150">
        <v>1</v>
      </c>
    </row>
    <row r="927" spans="1:9" s="51" customFormat="1" x14ac:dyDescent="0.25">
      <c r="A927" s="256" t="s">
        <v>331</v>
      </c>
      <c r="B927" s="256"/>
      <c r="C927" s="256"/>
      <c r="D927" s="131"/>
      <c r="E927" s="150">
        <v>1</v>
      </c>
      <c r="F927" s="150"/>
      <c r="G927" s="150"/>
      <c r="H927" s="150"/>
      <c r="I927" s="150">
        <v>1</v>
      </c>
    </row>
    <row r="928" spans="1:9" s="51" customFormat="1" ht="15.75" x14ac:dyDescent="0.25">
      <c r="A928" s="256"/>
      <c r="B928" s="256"/>
      <c r="C928" s="256"/>
      <c r="D928" s="131"/>
      <c r="E928" s="131"/>
      <c r="F928" s="133"/>
      <c r="G928" s="133"/>
      <c r="H928" s="133"/>
      <c r="I928" s="130">
        <f>SUM(I911:I927)</f>
        <v>17</v>
      </c>
    </row>
    <row r="929" spans="1:13" s="51" customFormat="1" x14ac:dyDescent="0.25">
      <c r="A929" s="135"/>
      <c r="B929" s="136"/>
      <c r="C929" s="137"/>
      <c r="D929" s="135"/>
      <c r="E929" s="135"/>
      <c r="F929" s="138"/>
      <c r="G929" s="138"/>
      <c r="H929" s="138"/>
      <c r="I929" s="138"/>
    </row>
    <row r="930" spans="1:13" s="51" customFormat="1" ht="28.5" customHeight="1" x14ac:dyDescent="0.25">
      <c r="A930" s="126" t="s">
        <v>482</v>
      </c>
      <c r="B930" s="126">
        <v>231335</v>
      </c>
      <c r="C930" s="127" t="s">
        <v>481</v>
      </c>
      <c r="D930" s="126" t="s">
        <v>480</v>
      </c>
      <c r="E930" s="126" t="s">
        <v>679</v>
      </c>
      <c r="F930" s="156">
        <f>I949</f>
        <v>17</v>
      </c>
      <c r="G930" s="128">
        <f>IFERROR(VLOOKUP(B930,CPU!$B:$I,8,FALSE),"NÃO TEM")</f>
        <v>226.70999999999998</v>
      </c>
      <c r="H930" s="128">
        <f>ROUND(G930*1.273,2)</f>
        <v>288.60000000000002</v>
      </c>
      <c r="I930" s="128">
        <f>ROUND(H930*F930,2)</f>
        <v>4906.2</v>
      </c>
      <c r="J930" s="46"/>
      <c r="K930" s="48">
        <f>IFERROR(VLOOKUP(A930,ORÇAMENTO!$A:$I,9,FALSE),"NÃO TEM")</f>
        <v>4906.2</v>
      </c>
      <c r="L930" s="46"/>
      <c r="M930" s="46" t="b">
        <f>K930=I930</f>
        <v>1</v>
      </c>
    </row>
    <row r="931" spans="1:13" s="51" customFormat="1" ht="31.5" x14ac:dyDescent="0.25">
      <c r="A931" s="255" t="s">
        <v>282</v>
      </c>
      <c r="B931" s="255"/>
      <c r="C931" s="255"/>
      <c r="D931" s="129" t="s">
        <v>98</v>
      </c>
      <c r="E931" s="129" t="s">
        <v>275</v>
      </c>
      <c r="F931" s="130" t="s">
        <v>276</v>
      </c>
      <c r="G931" s="130" t="s">
        <v>277</v>
      </c>
      <c r="H931" s="130" t="s">
        <v>278</v>
      </c>
      <c r="I931" s="130" t="s">
        <v>58</v>
      </c>
    </row>
    <row r="932" spans="1:13" s="51" customFormat="1" x14ac:dyDescent="0.25">
      <c r="A932" s="253" t="s">
        <v>312</v>
      </c>
      <c r="B932" s="253"/>
      <c r="C932" s="253"/>
      <c r="D932" s="131"/>
      <c r="E932" s="150">
        <v>1</v>
      </c>
      <c r="F932" s="147"/>
      <c r="G932" s="176"/>
      <c r="H932" s="133"/>
      <c r="I932" s="134">
        <v>1</v>
      </c>
    </row>
    <row r="933" spans="1:13" s="51" customFormat="1" x14ac:dyDescent="0.25">
      <c r="A933" s="253" t="s">
        <v>313</v>
      </c>
      <c r="B933" s="253"/>
      <c r="C933" s="253"/>
      <c r="D933" s="131"/>
      <c r="E933" s="150">
        <v>1</v>
      </c>
      <c r="F933" s="147"/>
      <c r="G933" s="147"/>
      <c r="H933" s="147"/>
      <c r="I933" s="150">
        <v>1</v>
      </c>
    </row>
    <row r="934" spans="1:13" s="51" customFormat="1" x14ac:dyDescent="0.25">
      <c r="A934" s="253" t="s">
        <v>314</v>
      </c>
      <c r="B934" s="253"/>
      <c r="C934" s="253"/>
      <c r="D934" s="131"/>
      <c r="E934" s="150">
        <v>1</v>
      </c>
      <c r="F934" s="147"/>
      <c r="G934" s="147"/>
      <c r="H934" s="147"/>
      <c r="I934" s="150">
        <v>1</v>
      </c>
    </row>
    <row r="935" spans="1:13" s="51" customFormat="1" x14ac:dyDescent="0.25">
      <c r="A935" s="253" t="s">
        <v>315</v>
      </c>
      <c r="B935" s="253"/>
      <c r="C935" s="253"/>
      <c r="D935" s="131"/>
      <c r="E935" s="150">
        <v>1</v>
      </c>
      <c r="F935" s="147"/>
      <c r="G935" s="147"/>
      <c r="H935" s="147"/>
      <c r="I935" s="150">
        <v>1</v>
      </c>
    </row>
    <row r="936" spans="1:13" s="51" customFormat="1" x14ac:dyDescent="0.25">
      <c r="A936" s="253" t="s">
        <v>317</v>
      </c>
      <c r="B936" s="253"/>
      <c r="C936" s="253"/>
      <c r="D936" s="131"/>
      <c r="E936" s="150">
        <v>1</v>
      </c>
      <c r="F936" s="181" t="s">
        <v>477</v>
      </c>
      <c r="G936" s="147"/>
      <c r="H936" s="147"/>
      <c r="I936" s="150">
        <v>1</v>
      </c>
    </row>
    <row r="937" spans="1:13" s="51" customFormat="1" x14ac:dyDescent="0.25">
      <c r="A937" s="253" t="s">
        <v>318</v>
      </c>
      <c r="B937" s="253"/>
      <c r="C937" s="253"/>
      <c r="D937" s="131"/>
      <c r="E937" s="150">
        <v>1</v>
      </c>
      <c r="F937" s="147"/>
      <c r="G937" s="147"/>
      <c r="H937" s="147"/>
      <c r="I937" s="150">
        <v>1</v>
      </c>
    </row>
    <row r="938" spans="1:13" s="51" customFormat="1" x14ac:dyDescent="0.25">
      <c r="A938" s="254" t="s">
        <v>328</v>
      </c>
      <c r="B938" s="254"/>
      <c r="C938" s="254"/>
      <c r="D938" s="131"/>
      <c r="E938" s="150">
        <v>1</v>
      </c>
      <c r="F938" s="147"/>
      <c r="G938" s="147"/>
      <c r="H938" s="147"/>
      <c r="I938" s="150">
        <v>1</v>
      </c>
    </row>
    <row r="939" spans="1:13" s="51" customFormat="1" x14ac:dyDescent="0.25">
      <c r="A939" s="253" t="s">
        <v>319</v>
      </c>
      <c r="B939" s="253"/>
      <c r="C939" s="253"/>
      <c r="D939" s="131"/>
      <c r="E939" s="150">
        <v>1</v>
      </c>
      <c r="F939" s="150"/>
      <c r="G939" s="150"/>
      <c r="H939" s="150"/>
      <c r="I939" s="150">
        <v>1</v>
      </c>
    </row>
    <row r="940" spans="1:13" s="51" customFormat="1" x14ac:dyDescent="0.25">
      <c r="A940" s="253" t="s">
        <v>320</v>
      </c>
      <c r="B940" s="253"/>
      <c r="C940" s="253"/>
      <c r="D940" s="131"/>
      <c r="E940" s="150">
        <v>1</v>
      </c>
      <c r="F940" s="150"/>
      <c r="G940" s="150"/>
      <c r="H940" s="150"/>
      <c r="I940" s="150">
        <v>1</v>
      </c>
    </row>
    <row r="941" spans="1:13" s="51" customFormat="1" x14ac:dyDescent="0.25">
      <c r="A941" s="253" t="s">
        <v>321</v>
      </c>
      <c r="B941" s="253"/>
      <c r="C941" s="253"/>
      <c r="D941" s="131"/>
      <c r="E941" s="150">
        <v>1</v>
      </c>
      <c r="F941" s="150"/>
      <c r="G941" s="150"/>
      <c r="H941" s="150"/>
      <c r="I941" s="150">
        <v>1</v>
      </c>
    </row>
    <row r="942" spans="1:13" s="51" customFormat="1" x14ac:dyDescent="0.25">
      <c r="A942" s="253" t="s">
        <v>322</v>
      </c>
      <c r="B942" s="253"/>
      <c r="C942" s="253"/>
      <c r="D942" s="131"/>
      <c r="E942" s="150">
        <v>1</v>
      </c>
      <c r="F942" s="150"/>
      <c r="G942" s="150"/>
      <c r="H942" s="150"/>
      <c r="I942" s="150">
        <v>1</v>
      </c>
    </row>
    <row r="943" spans="1:13" s="51" customFormat="1" x14ac:dyDescent="0.25">
      <c r="A943" s="253" t="s">
        <v>323</v>
      </c>
      <c r="B943" s="253"/>
      <c r="C943" s="253"/>
      <c r="D943" s="131"/>
      <c r="E943" s="150">
        <v>1</v>
      </c>
      <c r="F943" s="150"/>
      <c r="G943" s="150"/>
      <c r="H943" s="150"/>
      <c r="I943" s="150">
        <v>1</v>
      </c>
    </row>
    <row r="944" spans="1:13" s="51" customFormat="1" x14ac:dyDescent="0.25">
      <c r="A944" s="253" t="s">
        <v>324</v>
      </c>
      <c r="B944" s="253"/>
      <c r="C944" s="253"/>
      <c r="D944" s="131"/>
      <c r="E944" s="150">
        <v>1</v>
      </c>
      <c r="F944" s="150"/>
      <c r="G944" s="150"/>
      <c r="H944" s="150"/>
      <c r="I944" s="150">
        <v>1</v>
      </c>
    </row>
    <row r="945" spans="1:13" s="51" customFormat="1" x14ac:dyDescent="0.25">
      <c r="A945" s="253" t="s">
        <v>325</v>
      </c>
      <c r="B945" s="253"/>
      <c r="C945" s="253"/>
      <c r="D945" s="131"/>
      <c r="E945" s="150">
        <v>1</v>
      </c>
      <c r="F945" s="150"/>
      <c r="G945" s="150"/>
      <c r="H945" s="150"/>
      <c r="I945" s="150">
        <v>1</v>
      </c>
    </row>
    <row r="946" spans="1:13" s="51" customFormat="1" x14ac:dyDescent="0.25">
      <c r="A946" s="253" t="s">
        <v>326</v>
      </c>
      <c r="B946" s="253"/>
      <c r="C946" s="253"/>
      <c r="D946" s="131"/>
      <c r="E946" s="150">
        <v>1</v>
      </c>
      <c r="F946" s="150"/>
      <c r="G946" s="150"/>
      <c r="H946" s="150"/>
      <c r="I946" s="150">
        <v>1</v>
      </c>
    </row>
    <row r="947" spans="1:13" s="51" customFormat="1" x14ac:dyDescent="0.25">
      <c r="A947" s="253" t="s">
        <v>327</v>
      </c>
      <c r="B947" s="253"/>
      <c r="C947" s="253"/>
      <c r="D947" s="131"/>
      <c r="E947" s="150">
        <v>1</v>
      </c>
      <c r="F947" s="150"/>
      <c r="G947" s="150"/>
      <c r="H947" s="150"/>
      <c r="I947" s="150">
        <v>1</v>
      </c>
    </row>
    <row r="948" spans="1:13" s="51" customFormat="1" x14ac:dyDescent="0.25">
      <c r="A948" s="256" t="s">
        <v>331</v>
      </c>
      <c r="B948" s="256"/>
      <c r="C948" s="256"/>
      <c r="D948" s="131"/>
      <c r="E948" s="150">
        <v>1</v>
      </c>
      <c r="F948" s="150"/>
      <c r="G948" s="150"/>
      <c r="H948" s="150"/>
      <c r="I948" s="150">
        <v>1</v>
      </c>
    </row>
    <row r="949" spans="1:13" s="51" customFormat="1" ht="15.75" x14ac:dyDescent="0.25">
      <c r="A949" s="256"/>
      <c r="B949" s="256"/>
      <c r="C949" s="256"/>
      <c r="D949" s="131"/>
      <c r="E949" s="131"/>
      <c r="F949" s="133"/>
      <c r="G949" s="133"/>
      <c r="H949" s="133"/>
      <c r="I949" s="130">
        <f>SUM(I932:I948)</f>
        <v>17</v>
      </c>
    </row>
    <row r="950" spans="1:13" s="51" customFormat="1" x14ac:dyDescent="0.25">
      <c r="A950" s="135"/>
      <c r="B950" s="136"/>
      <c r="C950" s="137"/>
      <c r="D950" s="135"/>
      <c r="E950" s="135"/>
      <c r="F950" s="138"/>
      <c r="G950" s="138"/>
      <c r="H950" s="138"/>
      <c r="I950" s="138"/>
    </row>
    <row r="951" spans="1:13" ht="15.75" x14ac:dyDescent="0.25">
      <c r="A951" s="124" t="s">
        <v>423</v>
      </c>
      <c r="B951" s="258" t="s">
        <v>141</v>
      </c>
      <c r="C951" s="258"/>
      <c r="D951" s="258"/>
      <c r="E951" s="258"/>
      <c r="F951" s="258"/>
      <c r="G951" s="258" t="e">
        <v>#REF!</v>
      </c>
      <c r="H951" s="258"/>
      <c r="I951" s="125">
        <f>I952+I957+I962+I967</f>
        <v>104873.12</v>
      </c>
      <c r="K951" s="48">
        <f>IFERROR(VLOOKUP(A951,ORÇAMENTO!$A:$I,9,FALSE),"NÃO TEM")</f>
        <v>104873.12</v>
      </c>
      <c r="M951" s="46" t="b">
        <f>K951=I951</f>
        <v>1</v>
      </c>
    </row>
    <row r="952" spans="1:13" ht="29.25" customHeight="1" x14ac:dyDescent="0.25">
      <c r="A952" s="126" t="s">
        <v>424</v>
      </c>
      <c r="B952" s="126">
        <v>2408149</v>
      </c>
      <c r="C952" s="127" t="s">
        <v>269</v>
      </c>
      <c r="D952" s="126" t="s">
        <v>697</v>
      </c>
      <c r="E952" s="126" t="s">
        <v>696</v>
      </c>
      <c r="F952" s="128">
        <f>I955</f>
        <v>2940</v>
      </c>
      <c r="G952" s="128">
        <f>IFERROR(VLOOKUP(B952,CPU!$B:$I,8,FALSE),"NÃO TEM")</f>
        <v>16.04</v>
      </c>
      <c r="H952" s="128">
        <f>ROUND(G952*1.273,2)</f>
        <v>20.420000000000002</v>
      </c>
      <c r="I952" s="128">
        <f>ROUND(H952*F952,2)</f>
        <v>60034.8</v>
      </c>
      <c r="K952" s="48">
        <f>IFERROR(VLOOKUP(A952,ORÇAMENTO!$A:$I,9,FALSE),"NÃO TEM")</f>
        <v>60034.8</v>
      </c>
      <c r="M952" s="46" t="b">
        <f>K952=I952</f>
        <v>1</v>
      </c>
    </row>
    <row r="953" spans="1:13" ht="31.5" x14ac:dyDescent="0.25">
      <c r="A953" s="255" t="s">
        <v>282</v>
      </c>
      <c r="B953" s="255"/>
      <c r="C953" s="255"/>
      <c r="D953" s="129" t="s">
        <v>98</v>
      </c>
      <c r="E953" s="129" t="s">
        <v>275</v>
      </c>
      <c r="F953" s="130" t="s">
        <v>276</v>
      </c>
      <c r="G953" s="130" t="s">
        <v>277</v>
      </c>
      <c r="H953" s="130" t="s">
        <v>278</v>
      </c>
      <c r="I953" s="130" t="s">
        <v>58</v>
      </c>
    </row>
    <row r="954" spans="1:13" x14ac:dyDescent="0.25">
      <c r="A954" s="256" t="s">
        <v>311</v>
      </c>
      <c r="B954" s="256"/>
      <c r="C954" s="256"/>
      <c r="D954" s="131"/>
      <c r="E954" s="134">
        <v>2940</v>
      </c>
      <c r="F954" s="147"/>
      <c r="G954" s="176"/>
      <c r="H954" s="133"/>
      <c r="I954" s="134">
        <f>F952</f>
        <v>2940</v>
      </c>
    </row>
    <row r="955" spans="1:13" ht="15.75" x14ac:dyDescent="0.25">
      <c r="A955" s="256"/>
      <c r="B955" s="256"/>
      <c r="C955" s="256"/>
      <c r="D955" s="131"/>
      <c r="E955" s="134"/>
      <c r="F955" s="147"/>
      <c r="G955" s="176"/>
      <c r="H955" s="133"/>
      <c r="I955" s="130">
        <v>2940</v>
      </c>
    </row>
    <row r="956" spans="1:13" x14ac:dyDescent="0.25">
      <c r="A956" s="135"/>
      <c r="B956" s="136"/>
      <c r="C956" s="137"/>
      <c r="D956" s="135"/>
      <c r="E956" s="135"/>
      <c r="F956" s="138"/>
      <c r="G956" s="138"/>
      <c r="H956" s="138"/>
      <c r="I956" s="138"/>
    </row>
    <row r="957" spans="1:13" ht="25.5" customHeight="1" x14ac:dyDescent="0.25">
      <c r="A957" s="126" t="s">
        <v>425</v>
      </c>
      <c r="B957" s="126">
        <v>2408149</v>
      </c>
      <c r="C957" s="127" t="s">
        <v>269</v>
      </c>
      <c r="D957" s="126" t="s">
        <v>697</v>
      </c>
      <c r="E957" s="126" t="s">
        <v>696</v>
      </c>
      <c r="F957" s="128">
        <f>I960</f>
        <v>28</v>
      </c>
      <c r="G957" s="128">
        <f>IFERROR(VLOOKUP(B957,CPU!$B:$I,8,FALSE),"NÃO TEM")</f>
        <v>16.04</v>
      </c>
      <c r="H957" s="128">
        <f>ROUND(G957*1.273,2)</f>
        <v>20.420000000000002</v>
      </c>
      <c r="I957" s="128">
        <f>ROUND(H957*F957,2)</f>
        <v>571.76</v>
      </c>
      <c r="K957" s="48">
        <f>IFERROR(VLOOKUP(A957,ORÇAMENTO!$A:$I,9,FALSE),"NÃO TEM")</f>
        <v>571.76</v>
      </c>
      <c r="M957" s="46" t="b">
        <f>K957=I957</f>
        <v>1</v>
      </c>
    </row>
    <row r="958" spans="1:13" ht="31.5" x14ac:dyDescent="0.25">
      <c r="A958" s="255" t="s">
        <v>282</v>
      </c>
      <c r="B958" s="255"/>
      <c r="C958" s="255"/>
      <c r="D958" s="129" t="s">
        <v>98</v>
      </c>
      <c r="E958" s="129" t="s">
        <v>275</v>
      </c>
      <c r="F958" s="130" t="s">
        <v>276</v>
      </c>
      <c r="G958" s="130" t="s">
        <v>277</v>
      </c>
      <c r="H958" s="130" t="s">
        <v>278</v>
      </c>
      <c r="I958" s="130" t="s">
        <v>58</v>
      </c>
    </row>
    <row r="959" spans="1:13" x14ac:dyDescent="0.25">
      <c r="A959" s="256" t="s">
        <v>311</v>
      </c>
      <c r="B959" s="256"/>
      <c r="C959" s="256"/>
      <c r="D959" s="131"/>
      <c r="E959" s="134">
        <v>28</v>
      </c>
      <c r="F959" s="147"/>
      <c r="G959" s="176"/>
      <c r="H959" s="133"/>
      <c r="I959" s="134">
        <f>F957</f>
        <v>28</v>
      </c>
    </row>
    <row r="960" spans="1:13" ht="15.75" x14ac:dyDescent="0.25">
      <c r="A960" s="256"/>
      <c r="B960" s="256"/>
      <c r="C960" s="256"/>
      <c r="D960" s="131"/>
      <c r="E960" s="134"/>
      <c r="F960" s="147"/>
      <c r="G960" s="176"/>
      <c r="H960" s="133"/>
      <c r="I960" s="130">
        <v>28</v>
      </c>
    </row>
    <row r="961" spans="1:13" x14ac:dyDescent="0.25">
      <c r="A961" s="135"/>
      <c r="B961" s="136"/>
      <c r="C961" s="137"/>
      <c r="D961" s="135"/>
      <c r="E961" s="135"/>
      <c r="F961" s="138"/>
      <c r="G961" s="138"/>
      <c r="H961" s="138"/>
      <c r="I961" s="138"/>
    </row>
    <row r="962" spans="1:13" ht="56.25" customHeight="1" x14ac:dyDescent="0.25">
      <c r="A962" s="126" t="s">
        <v>426</v>
      </c>
      <c r="B962" s="126">
        <v>100776</v>
      </c>
      <c r="C962" s="127" t="s">
        <v>270</v>
      </c>
      <c r="D962" s="126" t="s">
        <v>7</v>
      </c>
      <c r="E962" s="126" t="s">
        <v>24</v>
      </c>
      <c r="F962" s="128">
        <f>I965</f>
        <v>1204</v>
      </c>
      <c r="G962" s="128">
        <f>IFERROR(VLOOKUP(B962,CPU!$B:$I,8,FALSE),"NÃO TEM")</f>
        <v>18.700000000000003</v>
      </c>
      <c r="H962" s="128">
        <f>ROUND(G962*1.273,2)</f>
        <v>23.81</v>
      </c>
      <c r="I962" s="128">
        <f>ROUND(H962*F962,2)</f>
        <v>28667.24</v>
      </c>
      <c r="K962" s="48">
        <f>IFERROR(VLOOKUP(A962,ORÇAMENTO!$A:$I,9,FALSE),"NÃO TEM")</f>
        <v>28667.24</v>
      </c>
      <c r="M962" s="46" t="b">
        <f>K962=I962</f>
        <v>1</v>
      </c>
    </row>
    <row r="963" spans="1:13" ht="31.5" x14ac:dyDescent="0.25">
      <c r="A963" s="255" t="s">
        <v>282</v>
      </c>
      <c r="B963" s="255"/>
      <c r="C963" s="255"/>
      <c r="D963" s="129" t="s">
        <v>98</v>
      </c>
      <c r="E963" s="129" t="s">
        <v>275</v>
      </c>
      <c r="F963" s="130" t="s">
        <v>276</v>
      </c>
      <c r="G963" s="130" t="s">
        <v>277</v>
      </c>
      <c r="H963" s="130" t="s">
        <v>278</v>
      </c>
      <c r="I963" s="130" t="s">
        <v>58</v>
      </c>
    </row>
    <row r="964" spans="1:13" x14ac:dyDescent="0.25">
      <c r="A964" s="256" t="s">
        <v>311</v>
      </c>
      <c r="B964" s="256"/>
      <c r="C964" s="256"/>
      <c r="D964" s="131"/>
      <c r="E964" s="134">
        <v>1204</v>
      </c>
      <c r="F964" s="147"/>
      <c r="G964" s="176"/>
      <c r="H964" s="133"/>
      <c r="I964" s="134">
        <f>F962</f>
        <v>1204</v>
      </c>
    </row>
    <row r="965" spans="1:13" ht="15.75" x14ac:dyDescent="0.25">
      <c r="A965" s="131"/>
      <c r="B965" s="166"/>
      <c r="C965" s="166"/>
      <c r="D965" s="131"/>
      <c r="E965" s="134"/>
      <c r="F965" s="147"/>
      <c r="G965" s="176"/>
      <c r="H965" s="133"/>
      <c r="I965" s="130">
        <v>1204</v>
      </c>
    </row>
    <row r="966" spans="1:13" x14ac:dyDescent="0.25">
      <c r="A966" s="135"/>
      <c r="B966" s="136"/>
      <c r="C966" s="137"/>
      <c r="D966" s="135"/>
      <c r="E966" s="135"/>
      <c r="F966" s="138"/>
      <c r="G966" s="138"/>
      <c r="H966" s="138"/>
      <c r="I966" s="138"/>
    </row>
    <row r="967" spans="1:13" ht="92.25" customHeight="1" x14ac:dyDescent="0.25">
      <c r="A967" s="126" t="s">
        <v>427</v>
      </c>
      <c r="B967" s="126" t="s">
        <v>753</v>
      </c>
      <c r="C967" s="127" t="s">
        <v>142</v>
      </c>
      <c r="D967" s="126" t="s">
        <v>681</v>
      </c>
      <c r="E967" s="126" t="s">
        <v>686</v>
      </c>
      <c r="F967" s="156">
        <f>I970</f>
        <v>22</v>
      </c>
      <c r="G967" s="128">
        <f>IFERROR(VLOOKUP(B967,CPU!$B:$I,8,FALSE),"NÃO TEM")</f>
        <v>557</v>
      </c>
      <c r="H967" s="128">
        <f>ROUND(G967*1.273,2)</f>
        <v>709.06</v>
      </c>
      <c r="I967" s="128">
        <f>ROUND(H967*F967,2)</f>
        <v>15599.32</v>
      </c>
      <c r="K967" s="48">
        <f>IFERROR(VLOOKUP(A967,ORÇAMENTO!$A:$I,9,FALSE),"NÃO TEM")</f>
        <v>15599.32</v>
      </c>
      <c r="M967" s="46" t="b">
        <f>K967=I967</f>
        <v>1</v>
      </c>
    </row>
    <row r="968" spans="1:13" ht="31.5" x14ac:dyDescent="0.25">
      <c r="A968" s="255" t="s">
        <v>282</v>
      </c>
      <c r="B968" s="255"/>
      <c r="C968" s="255"/>
      <c r="D968" s="129" t="s">
        <v>98</v>
      </c>
      <c r="E968" s="129" t="s">
        <v>275</v>
      </c>
      <c r="F968" s="130" t="s">
        <v>276</v>
      </c>
      <c r="G968" s="130" t="s">
        <v>277</v>
      </c>
      <c r="H968" s="130" t="s">
        <v>278</v>
      </c>
      <c r="I968" s="130" t="s">
        <v>58</v>
      </c>
    </row>
    <row r="969" spans="1:13" x14ac:dyDescent="0.25">
      <c r="A969" s="256" t="s">
        <v>311</v>
      </c>
      <c r="B969" s="256"/>
      <c r="C969" s="256"/>
      <c r="D969" s="131"/>
      <c r="E969" s="134">
        <v>22</v>
      </c>
      <c r="F969" s="147"/>
      <c r="G969" s="176"/>
      <c r="H969" s="133"/>
      <c r="I969" s="134">
        <f>F967</f>
        <v>22</v>
      </c>
    </row>
    <row r="970" spans="1:13" ht="15.75" x14ac:dyDescent="0.25">
      <c r="A970" s="256"/>
      <c r="B970" s="256"/>
      <c r="C970" s="256"/>
      <c r="D970" s="131"/>
      <c r="E970" s="134"/>
      <c r="F970" s="147"/>
      <c r="G970" s="176"/>
      <c r="H970" s="133"/>
      <c r="I970" s="130">
        <v>22</v>
      </c>
    </row>
    <row r="971" spans="1:13" x14ac:dyDescent="0.25">
      <c r="A971" s="135"/>
      <c r="B971" s="136"/>
      <c r="C971" s="137"/>
      <c r="D971" s="135"/>
      <c r="E971" s="135"/>
      <c r="F971" s="138"/>
      <c r="G971" s="138"/>
      <c r="H971" s="138"/>
      <c r="I971" s="138"/>
    </row>
    <row r="972" spans="1:13" ht="15.75" x14ac:dyDescent="0.25">
      <c r="A972" s="124" t="s">
        <v>428</v>
      </c>
      <c r="B972" s="258" t="s">
        <v>120</v>
      </c>
      <c r="C972" s="258"/>
      <c r="D972" s="258"/>
      <c r="E972" s="258"/>
      <c r="F972" s="258"/>
      <c r="G972" s="258" t="e">
        <v>#REF!</v>
      </c>
      <c r="H972" s="258"/>
      <c r="I972" s="125">
        <f>I973+I978</f>
        <v>548408.4</v>
      </c>
      <c r="K972" s="48">
        <f>IFERROR(VLOOKUP(A972,ORÇAMENTO!$A:$I,9,FALSE),"NÃO TEM")</f>
        <v>548408.4</v>
      </c>
      <c r="M972" s="46" t="b">
        <f>K972=I972</f>
        <v>1</v>
      </c>
    </row>
    <row r="973" spans="1:13" ht="42.75" customHeight="1" x14ac:dyDescent="0.25">
      <c r="A973" s="126" t="s">
        <v>429</v>
      </c>
      <c r="B973" s="126">
        <v>5057</v>
      </c>
      <c r="C973" s="127" t="s">
        <v>149</v>
      </c>
      <c r="D973" s="126" t="s">
        <v>14</v>
      </c>
      <c r="E973" s="126" t="s">
        <v>686</v>
      </c>
      <c r="F973" s="156">
        <v>320</v>
      </c>
      <c r="G973" s="128">
        <f>IFERROR(VLOOKUP(B973,CPU!$B:$I,8,FALSE),"NÃO TEM")</f>
        <v>970</v>
      </c>
      <c r="H973" s="128">
        <f>ROUND(G973*1.273,2)</f>
        <v>1234.81</v>
      </c>
      <c r="I973" s="128">
        <f>ROUND(H973*F973,2)</f>
        <v>395139.2</v>
      </c>
      <c r="K973" s="48">
        <f>IFERROR(VLOOKUP(A973,ORÇAMENTO!$A:$I,9,FALSE),"NÃO TEM")</f>
        <v>395139.2</v>
      </c>
      <c r="M973" s="46" t="b">
        <f>K973=I973</f>
        <v>1</v>
      </c>
    </row>
    <row r="974" spans="1:13" ht="31.5" x14ac:dyDescent="0.25">
      <c r="A974" s="255" t="s">
        <v>282</v>
      </c>
      <c r="B974" s="255"/>
      <c r="C974" s="255"/>
      <c r="D974" s="129" t="s">
        <v>98</v>
      </c>
      <c r="E974" s="129" t="s">
        <v>275</v>
      </c>
      <c r="F974" s="130" t="s">
        <v>276</v>
      </c>
      <c r="G974" s="130" t="s">
        <v>277</v>
      </c>
      <c r="H974" s="130" t="s">
        <v>278</v>
      </c>
      <c r="I974" s="130" t="s">
        <v>58</v>
      </c>
    </row>
    <row r="975" spans="1:13" x14ac:dyDescent="0.25">
      <c r="A975" s="256" t="s">
        <v>311</v>
      </c>
      <c r="B975" s="256"/>
      <c r="C975" s="256"/>
      <c r="D975" s="131"/>
      <c r="E975" s="134">
        <v>320</v>
      </c>
      <c r="F975" s="147"/>
      <c r="G975" s="176"/>
      <c r="H975" s="133"/>
      <c r="I975" s="134">
        <f>F973</f>
        <v>320</v>
      </c>
    </row>
    <row r="976" spans="1:13" ht="15.75" x14ac:dyDescent="0.25">
      <c r="A976" s="256"/>
      <c r="B976" s="256"/>
      <c r="C976" s="256"/>
      <c r="D976" s="131"/>
      <c r="E976" s="134"/>
      <c r="F976" s="147"/>
      <c r="G976" s="176"/>
      <c r="H976" s="133"/>
      <c r="I976" s="130">
        <v>320</v>
      </c>
    </row>
    <row r="977" spans="1:13" x14ac:dyDescent="0.25">
      <c r="A977" s="135"/>
      <c r="B977" s="136"/>
      <c r="C977" s="137"/>
      <c r="D977" s="135"/>
      <c r="E977" s="135"/>
      <c r="F977" s="138"/>
      <c r="G977" s="138"/>
      <c r="H977" s="138"/>
      <c r="I977" s="138"/>
    </row>
    <row r="978" spans="1:13" ht="31.5" customHeight="1" x14ac:dyDescent="0.25">
      <c r="A978" s="126" t="s">
        <v>430</v>
      </c>
      <c r="B978" s="126">
        <v>11347</v>
      </c>
      <c r="C978" s="127" t="s">
        <v>148</v>
      </c>
      <c r="D978" s="126" t="s">
        <v>14</v>
      </c>
      <c r="E978" s="126" t="s">
        <v>686</v>
      </c>
      <c r="F978" s="156">
        <f>I981</f>
        <v>86</v>
      </c>
      <c r="G978" s="128">
        <f>IFERROR(VLOOKUP(B978,CPU!$B:$I,8,FALSE),"NÃO TEM")</f>
        <v>1400</v>
      </c>
      <c r="H978" s="128">
        <f>ROUND(G978*1.273,2)</f>
        <v>1782.2</v>
      </c>
      <c r="I978" s="128">
        <f>ROUND(H978*F978,2)</f>
        <v>153269.20000000001</v>
      </c>
      <c r="K978" s="48">
        <f>IFERROR(VLOOKUP(A978,ORÇAMENTO!$A:$I,9,FALSE),"NÃO TEM")</f>
        <v>153269.20000000001</v>
      </c>
      <c r="M978" s="46" t="b">
        <f>K978=I978</f>
        <v>1</v>
      </c>
    </row>
    <row r="979" spans="1:13" ht="31.5" x14ac:dyDescent="0.25">
      <c r="A979" s="255" t="s">
        <v>282</v>
      </c>
      <c r="B979" s="255"/>
      <c r="C979" s="255"/>
      <c r="D979" s="129" t="s">
        <v>98</v>
      </c>
      <c r="E979" s="129" t="s">
        <v>275</v>
      </c>
      <c r="F979" s="130" t="s">
        <v>276</v>
      </c>
      <c r="G979" s="130" t="s">
        <v>277</v>
      </c>
      <c r="H979" s="130" t="s">
        <v>278</v>
      </c>
      <c r="I979" s="130" t="s">
        <v>58</v>
      </c>
    </row>
    <row r="980" spans="1:13" x14ac:dyDescent="0.25">
      <c r="A980" s="256" t="s">
        <v>311</v>
      </c>
      <c r="B980" s="256"/>
      <c r="C980" s="256"/>
      <c r="D980" s="131"/>
      <c r="E980" s="134">
        <v>86</v>
      </c>
      <c r="F980" s="147"/>
      <c r="G980" s="176"/>
      <c r="H980" s="133"/>
      <c r="I980" s="134">
        <f>F978</f>
        <v>86</v>
      </c>
    </row>
    <row r="981" spans="1:13" ht="15.75" x14ac:dyDescent="0.25">
      <c r="A981" s="256"/>
      <c r="B981" s="256"/>
      <c r="C981" s="256"/>
      <c r="D981" s="131"/>
      <c r="E981" s="134"/>
      <c r="F981" s="147"/>
      <c r="G981" s="176"/>
      <c r="H981" s="133"/>
      <c r="I981" s="130">
        <v>86</v>
      </c>
    </row>
    <row r="982" spans="1:13" x14ac:dyDescent="0.25">
      <c r="A982" s="135"/>
      <c r="B982" s="136"/>
      <c r="C982" s="137"/>
      <c r="D982" s="135"/>
      <c r="E982" s="135"/>
      <c r="F982" s="138"/>
      <c r="G982" s="138"/>
      <c r="H982" s="138"/>
      <c r="I982" s="138"/>
    </row>
    <row r="983" spans="1:13" ht="15.75" x14ac:dyDescent="0.25">
      <c r="A983" s="124" t="s">
        <v>431</v>
      </c>
      <c r="B983" s="258" t="s">
        <v>119</v>
      </c>
      <c r="C983" s="258"/>
      <c r="D983" s="258"/>
      <c r="E983" s="258"/>
      <c r="F983" s="258"/>
      <c r="G983" s="258" t="e">
        <v>#REF!</v>
      </c>
      <c r="H983" s="258"/>
      <c r="I983" s="125">
        <f>I984+I989+I994+I999</f>
        <v>153222.04999999999</v>
      </c>
      <c r="K983" s="48">
        <f>IFERROR(VLOOKUP(A983,ORÇAMENTO!$A:$I,9,FALSE),"NÃO TEM")</f>
        <v>153222.04999999999</v>
      </c>
      <c r="M983" s="46" t="b">
        <f>K983=I983</f>
        <v>1</v>
      </c>
    </row>
    <row r="984" spans="1:13" ht="90" customHeight="1" x14ac:dyDescent="0.25">
      <c r="A984" s="126" t="s">
        <v>432</v>
      </c>
      <c r="B984" s="126" t="s">
        <v>779</v>
      </c>
      <c r="C984" s="127" t="s">
        <v>162</v>
      </c>
      <c r="D984" s="126" t="s">
        <v>681</v>
      </c>
      <c r="E984" s="126" t="s">
        <v>33</v>
      </c>
      <c r="F984" s="156">
        <f>I987</f>
        <v>6</v>
      </c>
      <c r="G984" s="128">
        <f>IFERROR(VLOOKUP(B984,CPU!$B:$I,8,FALSE),"NÃO TEM")</f>
        <v>364</v>
      </c>
      <c r="H984" s="128">
        <f>ROUND(G984*1.273,2)</f>
        <v>463.37</v>
      </c>
      <c r="I984" s="128">
        <f>ROUND(H984*F984,2)</f>
        <v>2780.22</v>
      </c>
      <c r="K984" s="48">
        <f>IFERROR(VLOOKUP(A984,ORÇAMENTO!$A:$I,9,FALSE),"NÃO TEM")</f>
        <v>2780.22</v>
      </c>
      <c r="M984" s="46" t="b">
        <f>K984=I984</f>
        <v>1</v>
      </c>
    </row>
    <row r="985" spans="1:13" ht="31.5" x14ac:dyDescent="0.25">
      <c r="A985" s="255" t="s">
        <v>282</v>
      </c>
      <c r="B985" s="255"/>
      <c r="C985" s="255"/>
      <c r="D985" s="129" t="s">
        <v>98</v>
      </c>
      <c r="E985" s="129" t="s">
        <v>275</v>
      </c>
      <c r="F985" s="130" t="s">
        <v>276</v>
      </c>
      <c r="G985" s="130" t="s">
        <v>277</v>
      </c>
      <c r="H985" s="130" t="s">
        <v>278</v>
      </c>
      <c r="I985" s="130" t="s">
        <v>58</v>
      </c>
    </row>
    <row r="986" spans="1:13" x14ac:dyDescent="0.25">
      <c r="A986" s="256" t="s">
        <v>385</v>
      </c>
      <c r="B986" s="256"/>
      <c r="C986" s="256"/>
      <c r="D986" s="131"/>
      <c r="E986" s="134">
        <v>6</v>
      </c>
      <c r="F986" s="147"/>
      <c r="G986" s="176"/>
      <c r="H986" s="133"/>
      <c r="I986" s="134">
        <f>F984</f>
        <v>6</v>
      </c>
    </row>
    <row r="987" spans="1:13" ht="15.75" x14ac:dyDescent="0.25">
      <c r="A987" s="256"/>
      <c r="B987" s="256"/>
      <c r="C987" s="256"/>
      <c r="D987" s="131"/>
      <c r="E987" s="134"/>
      <c r="F987" s="147"/>
      <c r="G987" s="176"/>
      <c r="H987" s="133"/>
      <c r="I987" s="130">
        <v>6</v>
      </c>
    </row>
    <row r="988" spans="1:13" x14ac:dyDescent="0.25">
      <c r="A988" s="135"/>
      <c r="B988" s="136"/>
      <c r="C988" s="137"/>
      <c r="D988" s="135"/>
      <c r="E988" s="135"/>
      <c r="F988" s="138"/>
      <c r="G988" s="138"/>
      <c r="H988" s="138"/>
      <c r="I988" s="138"/>
    </row>
    <row r="989" spans="1:13" ht="28.5" customHeight="1" x14ac:dyDescent="0.25">
      <c r="A989" s="126" t="s">
        <v>433</v>
      </c>
      <c r="B989" s="126">
        <v>103946</v>
      </c>
      <c r="C989" s="127" t="s">
        <v>271</v>
      </c>
      <c r="D989" s="126" t="s">
        <v>7</v>
      </c>
      <c r="E989" s="126" t="s">
        <v>686</v>
      </c>
      <c r="F989" s="156">
        <f>I992</f>
        <v>42</v>
      </c>
      <c r="G989" s="128">
        <f>IFERROR(VLOOKUP(B989,CPU!$B:$I,8,FALSE),"NÃO TEM")</f>
        <v>20.37</v>
      </c>
      <c r="H989" s="128">
        <f>ROUND(G989*1.273,2)</f>
        <v>25.93</v>
      </c>
      <c r="I989" s="128">
        <f>ROUND(H989*F989,2)</f>
        <v>1089.06</v>
      </c>
      <c r="K989" s="48">
        <f>IFERROR(VLOOKUP(A989,ORÇAMENTO!$A:$I,9,FALSE),"NÃO TEM")</f>
        <v>1089.06</v>
      </c>
      <c r="M989" s="46" t="b">
        <f>K989=I989</f>
        <v>1</v>
      </c>
    </row>
    <row r="990" spans="1:13" ht="31.5" x14ac:dyDescent="0.25">
      <c r="A990" s="255" t="s">
        <v>282</v>
      </c>
      <c r="B990" s="255"/>
      <c r="C990" s="255"/>
      <c r="D990" s="129" t="s">
        <v>98</v>
      </c>
      <c r="E990" s="129" t="s">
        <v>275</v>
      </c>
      <c r="F990" s="130" t="s">
        <v>276</v>
      </c>
      <c r="G990" s="130" t="s">
        <v>277</v>
      </c>
      <c r="H990" s="130" t="s">
        <v>278</v>
      </c>
      <c r="I990" s="130" t="s">
        <v>58</v>
      </c>
    </row>
    <row r="991" spans="1:13" x14ac:dyDescent="0.25">
      <c r="A991" s="256" t="s">
        <v>385</v>
      </c>
      <c r="B991" s="256"/>
      <c r="C991" s="256"/>
      <c r="D991" s="131"/>
      <c r="E991" s="134">
        <v>42</v>
      </c>
      <c r="F991" s="147"/>
      <c r="G991" s="176"/>
      <c r="H991" s="133"/>
      <c r="I991" s="134">
        <f>F989</f>
        <v>42</v>
      </c>
    </row>
    <row r="992" spans="1:13" ht="15.75" x14ac:dyDescent="0.25">
      <c r="A992" s="256"/>
      <c r="B992" s="256"/>
      <c r="C992" s="256"/>
      <c r="D992" s="131"/>
      <c r="E992" s="134"/>
      <c r="F992" s="147"/>
      <c r="G992" s="176"/>
      <c r="H992" s="133"/>
      <c r="I992" s="130">
        <v>42</v>
      </c>
    </row>
    <row r="993" spans="1:13" x14ac:dyDescent="0.25">
      <c r="A993" s="135"/>
      <c r="B993" s="136"/>
      <c r="C993" s="137"/>
      <c r="D993" s="135"/>
      <c r="E993" s="135"/>
      <c r="F993" s="138"/>
      <c r="G993" s="138"/>
      <c r="H993" s="138"/>
      <c r="I993" s="138"/>
    </row>
    <row r="994" spans="1:13" x14ac:dyDescent="0.25">
      <c r="A994" s="126" t="s">
        <v>780</v>
      </c>
      <c r="B994" s="126">
        <v>98520</v>
      </c>
      <c r="C994" s="127" t="s">
        <v>53</v>
      </c>
      <c r="D994" s="126" t="s">
        <v>7</v>
      </c>
      <c r="E994" s="126" t="s">
        <v>686</v>
      </c>
      <c r="F994" s="128">
        <v>62</v>
      </c>
      <c r="G994" s="128">
        <f>IFERROR(VLOOKUP(B994,CPU!$B:$I,8,FALSE),"NÃO TEM")</f>
        <v>4.7200000000000006</v>
      </c>
      <c r="H994" s="128">
        <f>ROUND(G994*1.273,2)</f>
        <v>6.01</v>
      </c>
      <c r="I994" s="128">
        <f>ROUND(H994*F994,2)</f>
        <v>372.62</v>
      </c>
      <c r="K994" s="48">
        <f>IFERROR(VLOOKUP(A994,ORÇAMENTO!$A:$I,9,FALSE),"NÃO TEM")</f>
        <v>372.62</v>
      </c>
      <c r="M994" s="46" t="b">
        <f>K994=I994</f>
        <v>1</v>
      </c>
    </row>
    <row r="995" spans="1:13" ht="31.5" x14ac:dyDescent="0.25">
      <c r="A995" s="255" t="s">
        <v>282</v>
      </c>
      <c r="B995" s="255"/>
      <c r="C995" s="255"/>
      <c r="D995" s="129" t="s">
        <v>98</v>
      </c>
      <c r="E995" s="129" t="s">
        <v>275</v>
      </c>
      <c r="F995" s="130" t="s">
        <v>276</v>
      </c>
      <c r="G995" s="130" t="s">
        <v>277</v>
      </c>
      <c r="H995" s="130" t="s">
        <v>278</v>
      </c>
      <c r="I995" s="130" t="s">
        <v>58</v>
      </c>
    </row>
    <row r="996" spans="1:13" x14ac:dyDescent="0.25">
      <c r="A996" s="256" t="s">
        <v>385</v>
      </c>
      <c r="B996" s="256"/>
      <c r="C996" s="256"/>
      <c r="D996" s="131"/>
      <c r="E996" s="134">
        <v>62</v>
      </c>
      <c r="F996" s="147"/>
      <c r="G996" s="176"/>
      <c r="H996" s="133"/>
      <c r="I996" s="134">
        <f>F994</f>
        <v>62</v>
      </c>
    </row>
    <row r="997" spans="1:13" ht="15.75" x14ac:dyDescent="0.25">
      <c r="A997" s="256"/>
      <c r="B997" s="256"/>
      <c r="C997" s="256"/>
      <c r="D997" s="131"/>
      <c r="E997" s="134"/>
      <c r="F997" s="147"/>
      <c r="G997" s="176"/>
      <c r="H997" s="133"/>
      <c r="I997" s="130">
        <v>62</v>
      </c>
    </row>
    <row r="998" spans="1:13" x14ac:dyDescent="0.25">
      <c r="A998" s="135"/>
      <c r="B998" s="136"/>
      <c r="C998" s="137"/>
      <c r="D998" s="135"/>
      <c r="E998" s="135"/>
      <c r="F998" s="138"/>
      <c r="G998" s="138"/>
      <c r="H998" s="138"/>
      <c r="I998" s="138"/>
    </row>
    <row r="999" spans="1:13" ht="45" x14ac:dyDescent="0.25">
      <c r="A999" s="126" t="s">
        <v>466</v>
      </c>
      <c r="B999" s="126">
        <v>99841</v>
      </c>
      <c r="C999" s="127" t="s">
        <v>272</v>
      </c>
      <c r="D999" s="126" t="s">
        <v>7</v>
      </c>
      <c r="E999" s="126" t="s">
        <v>19</v>
      </c>
      <c r="F999" s="156">
        <f>I1002</f>
        <v>99</v>
      </c>
      <c r="G999" s="128">
        <f>IFERROR(VLOOKUP(B999,CPU!$B:$I,8,FALSE),"NÃO TEM")</f>
        <v>1182.1300000000001</v>
      </c>
      <c r="H999" s="128">
        <f>ROUND(G999*1.273,2)</f>
        <v>1504.85</v>
      </c>
      <c r="I999" s="128">
        <f>ROUND(H999*F999,2)</f>
        <v>148980.15</v>
      </c>
      <c r="K999" s="48">
        <f>IFERROR(VLOOKUP(A999,ORÇAMENTO!$A:$I,9,FALSE),"NÃO TEM")</f>
        <v>148980.15</v>
      </c>
      <c r="M999" s="46" t="b">
        <f>K999=I999</f>
        <v>1</v>
      </c>
    </row>
    <row r="1000" spans="1:13" ht="31.5" x14ac:dyDescent="0.25">
      <c r="A1000" s="255" t="s">
        <v>282</v>
      </c>
      <c r="B1000" s="255"/>
      <c r="C1000" s="255"/>
      <c r="D1000" s="129" t="s">
        <v>98</v>
      </c>
      <c r="E1000" s="129" t="s">
        <v>275</v>
      </c>
      <c r="F1000" s="130" t="s">
        <v>276</v>
      </c>
      <c r="G1000" s="130" t="s">
        <v>277</v>
      </c>
      <c r="H1000" s="130" t="s">
        <v>278</v>
      </c>
      <c r="I1000" s="130" t="s">
        <v>58</v>
      </c>
    </row>
    <row r="1001" spans="1:13" x14ac:dyDescent="0.25">
      <c r="A1001" s="256" t="s">
        <v>386</v>
      </c>
      <c r="B1001" s="256"/>
      <c r="C1001" s="256"/>
      <c r="D1001" s="131"/>
      <c r="E1001" s="134">
        <v>99</v>
      </c>
      <c r="F1001" s="147"/>
      <c r="G1001" s="176"/>
      <c r="H1001" s="133"/>
      <c r="I1001" s="134">
        <f>F999</f>
        <v>99</v>
      </c>
    </row>
    <row r="1002" spans="1:13" ht="15.75" x14ac:dyDescent="0.25">
      <c r="A1002" s="256"/>
      <c r="B1002" s="256"/>
      <c r="C1002" s="256"/>
      <c r="D1002" s="131"/>
      <c r="E1002" s="134"/>
      <c r="F1002" s="147"/>
      <c r="G1002" s="176"/>
      <c r="H1002" s="133"/>
      <c r="I1002" s="130">
        <v>99</v>
      </c>
    </row>
    <row r="1003" spans="1:13" x14ac:dyDescent="0.25">
      <c r="A1003" s="135"/>
      <c r="B1003" s="136"/>
      <c r="C1003" s="137"/>
      <c r="D1003" s="135"/>
      <c r="E1003" s="135"/>
      <c r="F1003" s="138"/>
      <c r="G1003" s="138"/>
      <c r="H1003" s="138"/>
      <c r="I1003" s="138"/>
    </row>
    <row r="1004" spans="1:13" ht="15.75" x14ac:dyDescent="0.25">
      <c r="A1004" s="124" t="s">
        <v>434</v>
      </c>
      <c r="B1004" s="258" t="s">
        <v>143</v>
      </c>
      <c r="C1004" s="258"/>
      <c r="D1004" s="258"/>
      <c r="E1004" s="258"/>
      <c r="F1004" s="258"/>
      <c r="G1004" s="258" t="e">
        <v>#REF!</v>
      </c>
      <c r="H1004" s="258"/>
      <c r="I1004" s="125">
        <f>I1005+I1015+I1010</f>
        <v>13712.58</v>
      </c>
      <c r="K1004" s="48">
        <f>IFERROR(VLOOKUP(A1004,ORÇAMENTO!$A:$I,9,FALSE),"NÃO TEM")</f>
        <v>13712.58</v>
      </c>
      <c r="M1004" s="46" t="b">
        <f>K1004=I1004</f>
        <v>1</v>
      </c>
    </row>
    <row r="1005" spans="1:13" ht="18.75" customHeight="1" x14ac:dyDescent="0.25">
      <c r="A1005" s="126" t="s">
        <v>435</v>
      </c>
      <c r="B1005" s="126">
        <v>9537</v>
      </c>
      <c r="C1005" s="127" t="s">
        <v>441</v>
      </c>
      <c r="D1005" s="126" t="s">
        <v>7</v>
      </c>
      <c r="E1005" s="126" t="s">
        <v>686</v>
      </c>
      <c r="F1005" s="128">
        <f>I1008</f>
        <v>1500</v>
      </c>
      <c r="G1005" s="128">
        <f>IFERROR(VLOOKUP(B1005,CPU!$B:$I,8,FALSE),"NÃO TEM")</f>
        <v>3.5599999999999996</v>
      </c>
      <c r="H1005" s="128">
        <f>ROUND(G1005*1.273,2)</f>
        <v>4.53</v>
      </c>
      <c r="I1005" s="128">
        <f>ROUND(H1005*F1005,2)</f>
        <v>6795</v>
      </c>
      <c r="K1005" s="48">
        <f>IFERROR(VLOOKUP(A1005,ORÇAMENTO!$A:$I,9,FALSE),"NÃO TEM")</f>
        <v>6795</v>
      </c>
      <c r="M1005" s="46" t="b">
        <f>K1005=I1005</f>
        <v>1</v>
      </c>
    </row>
    <row r="1006" spans="1:13" ht="31.5" x14ac:dyDescent="0.25">
      <c r="A1006" s="255" t="s">
        <v>282</v>
      </c>
      <c r="B1006" s="255"/>
      <c r="C1006" s="255"/>
      <c r="D1006" s="129" t="s">
        <v>98</v>
      </c>
      <c r="E1006" s="129" t="s">
        <v>275</v>
      </c>
      <c r="F1006" s="130" t="s">
        <v>276</v>
      </c>
      <c r="G1006" s="130" t="s">
        <v>277</v>
      </c>
      <c r="H1006" s="130" t="s">
        <v>278</v>
      </c>
      <c r="I1006" s="130" t="s">
        <v>58</v>
      </c>
    </row>
    <row r="1007" spans="1:13" x14ac:dyDescent="0.25">
      <c r="A1007" s="256" t="s">
        <v>311</v>
      </c>
      <c r="B1007" s="256"/>
      <c r="C1007" s="256"/>
      <c r="D1007" s="131"/>
      <c r="E1007" s="134">
        <v>1500</v>
      </c>
      <c r="F1007" s="147"/>
      <c r="G1007" s="176"/>
      <c r="H1007" s="133"/>
      <c r="I1007" s="134">
        <f>F1005</f>
        <v>1500</v>
      </c>
    </row>
    <row r="1008" spans="1:13" ht="15.75" x14ac:dyDescent="0.25">
      <c r="A1008" s="256"/>
      <c r="B1008" s="256"/>
      <c r="C1008" s="256"/>
      <c r="D1008" s="131"/>
      <c r="E1008" s="134"/>
      <c r="F1008" s="147"/>
      <c r="G1008" s="176"/>
      <c r="H1008" s="133"/>
      <c r="I1008" s="130">
        <v>1500</v>
      </c>
    </row>
    <row r="1009" spans="1:13" x14ac:dyDescent="0.25">
      <c r="A1009" s="135"/>
      <c r="B1009" s="136"/>
      <c r="C1009" s="137"/>
      <c r="D1009" s="135"/>
      <c r="E1009" s="135"/>
      <c r="F1009" s="138"/>
      <c r="G1009" s="138"/>
      <c r="H1009" s="138"/>
      <c r="I1009" s="138"/>
    </row>
    <row r="1010" spans="1:13" ht="57" customHeight="1" x14ac:dyDescent="0.25">
      <c r="A1010" s="126" t="s">
        <v>436</v>
      </c>
      <c r="B1010" s="126" t="s">
        <v>781</v>
      </c>
      <c r="C1010" s="182" t="s">
        <v>442</v>
      </c>
      <c r="D1010" s="126" t="s">
        <v>681</v>
      </c>
      <c r="E1010" s="126" t="s">
        <v>33</v>
      </c>
      <c r="F1010" s="183">
        <f>I1013</f>
        <v>2</v>
      </c>
      <c r="G1010" s="128">
        <f>IFERROR(VLOOKUP(B1010,CPU!$B:$I,8,FALSE),"NÃO TEM")</f>
        <v>2295</v>
      </c>
      <c r="H1010" s="128">
        <f>ROUND(G1010*1.273,2)</f>
        <v>2921.54</v>
      </c>
      <c r="I1010" s="128">
        <f>ROUND(H1010*F1010,2)</f>
        <v>5843.08</v>
      </c>
      <c r="K1010" s="48">
        <f>IFERROR(VLOOKUP(A1010,ORÇAMENTO!$A:$I,9,FALSE),"NÃO TEM")</f>
        <v>5843.08</v>
      </c>
      <c r="M1010" s="46" t="b">
        <f>K1010=I1010</f>
        <v>1</v>
      </c>
    </row>
    <row r="1011" spans="1:13" ht="31.5" x14ac:dyDescent="0.25">
      <c r="A1011" s="255" t="s">
        <v>282</v>
      </c>
      <c r="B1011" s="255"/>
      <c r="C1011" s="255"/>
      <c r="D1011" s="129" t="s">
        <v>98</v>
      </c>
      <c r="E1011" s="129" t="s">
        <v>275</v>
      </c>
      <c r="F1011" s="130" t="s">
        <v>276</v>
      </c>
      <c r="G1011" s="130" t="s">
        <v>277</v>
      </c>
      <c r="H1011" s="130" t="s">
        <v>278</v>
      </c>
      <c r="I1011" s="130" t="s">
        <v>58</v>
      </c>
    </row>
    <row r="1012" spans="1:13" x14ac:dyDescent="0.25">
      <c r="A1012" s="256" t="s">
        <v>311</v>
      </c>
      <c r="B1012" s="256"/>
      <c r="C1012" s="256"/>
      <c r="D1012" s="131"/>
      <c r="E1012" s="134">
        <v>2</v>
      </c>
      <c r="F1012" s="147"/>
      <c r="G1012" s="176"/>
      <c r="H1012" s="133"/>
      <c r="I1012" s="134">
        <f>F1010</f>
        <v>2</v>
      </c>
    </row>
    <row r="1013" spans="1:13" ht="15.75" x14ac:dyDescent="0.25">
      <c r="A1013" s="131"/>
      <c r="B1013" s="131"/>
      <c r="C1013" s="131"/>
      <c r="D1013" s="131"/>
      <c r="E1013" s="134"/>
      <c r="F1013" s="147"/>
      <c r="G1013" s="176"/>
      <c r="H1013" s="133"/>
      <c r="I1013" s="130">
        <v>2</v>
      </c>
    </row>
    <row r="1014" spans="1:13" x14ac:dyDescent="0.25">
      <c r="A1014" s="135"/>
      <c r="B1014" s="136"/>
      <c r="C1014" s="137"/>
      <c r="D1014" s="135"/>
      <c r="E1014" s="135"/>
      <c r="F1014" s="138"/>
      <c r="G1014" s="138"/>
      <c r="H1014" s="138"/>
      <c r="I1014" s="138"/>
    </row>
    <row r="1015" spans="1:13" ht="20.25" customHeight="1" x14ac:dyDescent="0.25">
      <c r="A1015" s="126" t="s">
        <v>437</v>
      </c>
      <c r="B1015" s="126">
        <v>11358</v>
      </c>
      <c r="C1015" s="182" t="s">
        <v>521</v>
      </c>
      <c r="D1015" s="126" t="s">
        <v>14</v>
      </c>
      <c r="E1015" s="126" t="s">
        <v>686</v>
      </c>
      <c r="F1015" s="183">
        <f>I1018</f>
        <v>70</v>
      </c>
      <c r="G1015" s="128">
        <f>IFERROR(VLOOKUP(B1015,CPU!$B:$I,8,FALSE),"NÃO TEM")</f>
        <v>12.06</v>
      </c>
      <c r="H1015" s="128">
        <f>ROUND(G1015*1.273,2)</f>
        <v>15.35</v>
      </c>
      <c r="I1015" s="128">
        <f>ROUND(H1015*F1015,2)</f>
        <v>1074.5</v>
      </c>
      <c r="K1015" s="48">
        <f>IFERROR(VLOOKUP(A1015,ORÇAMENTO!$A:$I,9,FALSE),"NÃO TEM")</f>
        <v>1074.5</v>
      </c>
      <c r="M1015" s="46" t="b">
        <f>K1015=I1015</f>
        <v>1</v>
      </c>
    </row>
    <row r="1016" spans="1:13" ht="31.5" x14ac:dyDescent="0.25">
      <c r="A1016" s="255" t="s">
        <v>282</v>
      </c>
      <c r="B1016" s="255"/>
      <c r="C1016" s="255"/>
      <c r="D1016" s="129" t="s">
        <v>98</v>
      </c>
      <c r="E1016" s="129" t="s">
        <v>275</v>
      </c>
      <c r="F1016" s="130" t="s">
        <v>276</v>
      </c>
      <c r="G1016" s="130" t="s">
        <v>277</v>
      </c>
      <c r="H1016" s="130" t="s">
        <v>278</v>
      </c>
      <c r="I1016" s="130" t="s">
        <v>58</v>
      </c>
    </row>
    <row r="1017" spans="1:13" x14ac:dyDescent="0.25">
      <c r="A1017" s="256" t="s">
        <v>469</v>
      </c>
      <c r="B1017" s="256"/>
      <c r="C1017" s="256"/>
      <c r="D1017" s="131"/>
      <c r="E1017" s="134">
        <v>1</v>
      </c>
      <c r="F1017" s="147"/>
      <c r="G1017" s="176"/>
      <c r="H1017" s="133"/>
      <c r="I1017" s="134">
        <f>F1015</f>
        <v>70</v>
      </c>
    </row>
    <row r="1018" spans="1:13" ht="15.75" x14ac:dyDescent="0.25">
      <c r="A1018" s="282"/>
      <c r="B1018" s="282"/>
      <c r="C1018" s="282"/>
      <c r="D1018" s="282"/>
      <c r="E1018" s="282"/>
      <c r="F1018" s="282"/>
      <c r="G1018" s="282"/>
      <c r="H1018" s="282"/>
      <c r="I1018" s="171">
        <v>70</v>
      </c>
    </row>
    <row r="1019" spans="1:13" x14ac:dyDescent="0.25">
      <c r="A1019" s="135"/>
      <c r="B1019" s="136"/>
      <c r="C1019" s="137"/>
      <c r="D1019" s="135"/>
      <c r="E1019" s="135"/>
      <c r="F1019" s="138"/>
      <c r="G1019" s="138"/>
      <c r="H1019" s="138"/>
      <c r="I1019" s="138"/>
    </row>
    <row r="1020" spans="1:13" ht="15.75" x14ac:dyDescent="0.25">
      <c r="A1020" s="139">
        <v>4</v>
      </c>
      <c r="B1020" s="271" t="s">
        <v>519</v>
      </c>
      <c r="C1020" s="271"/>
      <c r="D1020" s="271"/>
      <c r="E1020" s="271"/>
      <c r="F1020" s="271"/>
      <c r="G1020" s="271"/>
      <c r="H1020" s="271"/>
      <c r="I1020" s="140">
        <f>I1021+I1126+I1186+I1230+I1256+I1286+I1317+I1383+I1399+I1560</f>
        <v>982141.81</v>
      </c>
      <c r="K1020" s="48">
        <f>IFERROR(VLOOKUP(A1020,ORÇAMENTO!$A:$I,9,FALSE),"NÃO TEM")</f>
        <v>982141.81</v>
      </c>
      <c r="M1020" s="46" t="b">
        <f>K1020=I1020</f>
        <v>1</v>
      </c>
    </row>
    <row r="1021" spans="1:13" ht="15.75" x14ac:dyDescent="0.25">
      <c r="A1021" s="139" t="s">
        <v>522</v>
      </c>
      <c r="B1021" s="271" t="s">
        <v>307</v>
      </c>
      <c r="C1021" s="271"/>
      <c r="D1021" s="271"/>
      <c r="E1021" s="271"/>
      <c r="F1021" s="271"/>
      <c r="G1021" s="271"/>
      <c r="H1021" s="271"/>
      <c r="I1021" s="140">
        <f>I1022+I1029+I1042+I1047+I1052+I1057+I1062+I1067+I1074+I1081+I1087+I1093+I1099+I1105+I1111+I1116+I1121</f>
        <v>67355.469999999987</v>
      </c>
      <c r="K1021" s="48">
        <f>IFERROR(VLOOKUP(A1021,ORÇAMENTO!$A:$I,9,FALSE),"NÃO TEM")</f>
        <v>67355.469999999987</v>
      </c>
      <c r="M1021" s="46" t="b">
        <f>K1021=I1021</f>
        <v>1</v>
      </c>
    </row>
    <row r="1022" spans="1:13" ht="30" x14ac:dyDescent="0.25">
      <c r="A1022" s="126" t="s">
        <v>782</v>
      </c>
      <c r="B1022" s="126" t="s">
        <v>241</v>
      </c>
      <c r="C1022" s="141" t="s">
        <v>240</v>
      </c>
      <c r="D1022" s="126" t="s">
        <v>235</v>
      </c>
      <c r="E1022" s="126" t="s">
        <v>688</v>
      </c>
      <c r="F1022" s="142">
        <f>I1027</f>
        <v>45.6</v>
      </c>
      <c r="G1022" s="128">
        <f>IFERROR(VLOOKUP(B1022,CPU!$B:$I,8,FALSE),"NÃO TEM")</f>
        <v>68.83</v>
      </c>
      <c r="H1022" s="128">
        <f>ROUND(G1022*1.273,2)</f>
        <v>87.62</v>
      </c>
      <c r="I1022" s="128">
        <f>ROUND(H1022*F1022,2)</f>
        <v>3995.47</v>
      </c>
      <c r="K1022" s="48">
        <f>IFERROR(VLOOKUP(A1022,ORÇAMENTO!$A:$I,9,FALSE),"NÃO TEM")</f>
        <v>3995.47</v>
      </c>
      <c r="M1022" s="46" t="b">
        <f>K1022=I1022</f>
        <v>1</v>
      </c>
    </row>
    <row r="1023" spans="1:13" ht="31.5" x14ac:dyDescent="0.25">
      <c r="A1023" s="255" t="s">
        <v>282</v>
      </c>
      <c r="B1023" s="255"/>
      <c r="C1023" s="255"/>
      <c r="D1023" s="129" t="s">
        <v>98</v>
      </c>
      <c r="E1023" s="129" t="s">
        <v>275</v>
      </c>
      <c r="F1023" s="130" t="s">
        <v>276</v>
      </c>
      <c r="G1023" s="130" t="s">
        <v>277</v>
      </c>
      <c r="H1023" s="130" t="s">
        <v>278</v>
      </c>
      <c r="I1023" s="130" t="s">
        <v>58</v>
      </c>
    </row>
    <row r="1024" spans="1:13" x14ac:dyDescent="0.25">
      <c r="A1024" s="256" t="s">
        <v>284</v>
      </c>
      <c r="B1024" s="256"/>
      <c r="C1024" s="256"/>
      <c r="D1024" s="131" t="s">
        <v>688</v>
      </c>
      <c r="E1024" s="132">
        <v>1</v>
      </c>
      <c r="F1024" s="134">
        <v>142</v>
      </c>
      <c r="G1024" s="134">
        <v>0.15</v>
      </c>
      <c r="H1024" s="134"/>
      <c r="I1024" s="134">
        <f>F1024*G1024</f>
        <v>21.3</v>
      </c>
    </row>
    <row r="1025" spans="1:13" x14ac:dyDescent="0.25">
      <c r="A1025" s="256" t="s">
        <v>283</v>
      </c>
      <c r="B1025" s="256"/>
      <c r="C1025" s="256"/>
      <c r="D1025" s="131"/>
      <c r="E1025" s="132">
        <v>1</v>
      </c>
      <c r="F1025" s="134">
        <v>69</v>
      </c>
      <c r="G1025" s="134">
        <v>0.15</v>
      </c>
      <c r="H1025" s="134"/>
      <c r="I1025" s="134">
        <f>G1025*F1025*E1025</f>
        <v>10.35</v>
      </c>
    </row>
    <row r="1026" spans="1:13" x14ac:dyDescent="0.25">
      <c r="A1026" s="256" t="s">
        <v>557</v>
      </c>
      <c r="B1026" s="256"/>
      <c r="C1026" s="256"/>
      <c r="D1026" s="131"/>
      <c r="E1026" s="132">
        <v>1</v>
      </c>
      <c r="F1026" s="134">
        <v>4.5</v>
      </c>
      <c r="G1026" s="134"/>
      <c r="H1026" s="134">
        <v>3.1</v>
      </c>
      <c r="I1026" s="134">
        <f>F1026*H1026</f>
        <v>13.950000000000001</v>
      </c>
    </row>
    <row r="1027" spans="1:13" ht="15.75" x14ac:dyDescent="0.25">
      <c r="A1027" s="131"/>
      <c r="B1027" s="131"/>
      <c r="C1027" s="131"/>
      <c r="D1027" s="131"/>
      <c r="E1027" s="143"/>
      <c r="F1027" s="143"/>
      <c r="G1027" s="143"/>
      <c r="H1027" s="143"/>
      <c r="I1027" s="130">
        <f>SUM(I1024:I1026)</f>
        <v>45.6</v>
      </c>
    </row>
    <row r="1028" spans="1:13" x14ac:dyDescent="0.25">
      <c r="A1028" s="135"/>
      <c r="B1028" s="136"/>
      <c r="C1028" s="137"/>
      <c r="D1028" s="135"/>
      <c r="E1028" s="135"/>
      <c r="F1028" s="138"/>
      <c r="G1028" s="138"/>
      <c r="H1028" s="138"/>
      <c r="I1028" s="138"/>
    </row>
    <row r="1029" spans="1:13" ht="45" x14ac:dyDescent="0.25">
      <c r="A1029" s="126" t="s">
        <v>540</v>
      </c>
      <c r="B1029" s="126">
        <v>97633</v>
      </c>
      <c r="C1029" s="141" t="s">
        <v>102</v>
      </c>
      <c r="D1029" s="126" t="s">
        <v>7</v>
      </c>
      <c r="E1029" s="126" t="s">
        <v>686</v>
      </c>
      <c r="F1029" s="148">
        <f>I1040</f>
        <v>1103.9995999999999</v>
      </c>
      <c r="G1029" s="128">
        <f>IFERROR(VLOOKUP(B1029,CPU!$B:$I,8,FALSE),"NÃO TEM")</f>
        <v>21.41</v>
      </c>
      <c r="H1029" s="128">
        <f>ROUND(G1029*1.273,2)</f>
        <v>27.25</v>
      </c>
      <c r="I1029" s="128">
        <f>ROUND(H1029*F1029,2)</f>
        <v>30083.99</v>
      </c>
      <c r="K1029" s="48">
        <f>IFERROR(VLOOKUP(A1029,ORÇAMENTO!$A:$I,9,FALSE),"NÃO TEM")</f>
        <v>30083.99</v>
      </c>
      <c r="M1029" s="46" t="b">
        <f>K1029=I1029</f>
        <v>1</v>
      </c>
    </row>
    <row r="1030" spans="1:13" ht="31.5" x14ac:dyDescent="0.25">
      <c r="A1030" s="255" t="s">
        <v>282</v>
      </c>
      <c r="B1030" s="255"/>
      <c r="C1030" s="255"/>
      <c r="D1030" s="129" t="s">
        <v>98</v>
      </c>
      <c r="E1030" s="129" t="s">
        <v>275</v>
      </c>
      <c r="F1030" s="130" t="s">
        <v>276</v>
      </c>
      <c r="G1030" s="130" t="s">
        <v>277</v>
      </c>
      <c r="H1030" s="130" t="s">
        <v>278</v>
      </c>
      <c r="I1030" s="130" t="s">
        <v>58</v>
      </c>
    </row>
    <row r="1031" spans="1:13" x14ac:dyDescent="0.25">
      <c r="A1031" s="253" t="s">
        <v>531</v>
      </c>
      <c r="B1031" s="253"/>
      <c r="C1031" s="253"/>
      <c r="D1031" s="134" t="s">
        <v>686</v>
      </c>
      <c r="E1031" s="134">
        <v>1</v>
      </c>
      <c r="F1031" s="134">
        <v>19.38</v>
      </c>
      <c r="G1031" s="134"/>
      <c r="H1031" s="134">
        <v>6</v>
      </c>
      <c r="I1031" s="134">
        <f>H1031*F1031</f>
        <v>116.28</v>
      </c>
    </row>
    <row r="1032" spans="1:13" x14ac:dyDescent="0.25">
      <c r="A1032" s="253" t="s">
        <v>530</v>
      </c>
      <c r="B1032" s="253"/>
      <c r="C1032" s="253"/>
      <c r="D1032" s="134"/>
      <c r="E1032" s="134">
        <v>2</v>
      </c>
      <c r="F1032" s="134">
        <v>14.78</v>
      </c>
      <c r="G1032" s="134"/>
      <c r="H1032" s="134">
        <v>6</v>
      </c>
      <c r="I1032" s="134">
        <f>H1032*F1032*E1032</f>
        <v>177.35999999999999</v>
      </c>
    </row>
    <row r="1033" spans="1:13" x14ac:dyDescent="0.25">
      <c r="A1033" s="253" t="s">
        <v>532</v>
      </c>
      <c r="B1033" s="253"/>
      <c r="C1033" s="253"/>
      <c r="D1033" s="134"/>
      <c r="E1033" s="134">
        <v>1</v>
      </c>
      <c r="F1033" s="134">
        <v>15.89</v>
      </c>
      <c r="G1033" s="134">
        <v>14.78</v>
      </c>
      <c r="H1033" s="134"/>
      <c r="I1033" s="134">
        <f>G1033*F1033*E1033</f>
        <v>234.85419999999999</v>
      </c>
    </row>
    <row r="1034" spans="1:13" x14ac:dyDescent="0.25">
      <c r="A1034" s="270" t="s">
        <v>528</v>
      </c>
      <c r="B1034" s="270"/>
      <c r="C1034" s="270"/>
      <c r="D1034" s="131"/>
      <c r="E1034" s="134">
        <v>1</v>
      </c>
      <c r="F1034" s="134">
        <v>19.38</v>
      </c>
      <c r="G1034" s="134">
        <v>14.78</v>
      </c>
      <c r="H1034" s="134"/>
      <c r="I1034" s="134">
        <f>G1034*F1034*E1034</f>
        <v>286.43639999999999</v>
      </c>
    </row>
    <row r="1035" spans="1:13" x14ac:dyDescent="0.25">
      <c r="A1035" s="256" t="s">
        <v>529</v>
      </c>
      <c r="B1035" s="256"/>
      <c r="C1035" s="256"/>
      <c r="D1035" s="131"/>
      <c r="E1035" s="150">
        <v>1</v>
      </c>
      <c r="F1035" s="151">
        <v>11.45</v>
      </c>
      <c r="G1035" s="146"/>
      <c r="H1035" s="150">
        <v>2.8</v>
      </c>
      <c r="I1035" s="134">
        <f>H1035*F1035*E1035</f>
        <v>32.059999999999995</v>
      </c>
    </row>
    <row r="1036" spans="1:13" x14ac:dyDescent="0.25">
      <c r="A1036" s="256" t="s">
        <v>533</v>
      </c>
      <c r="B1036" s="256"/>
      <c r="C1036" s="256"/>
      <c r="D1036" s="131"/>
      <c r="E1036" s="150">
        <v>2</v>
      </c>
      <c r="F1036" s="151">
        <v>10.4</v>
      </c>
      <c r="G1036" s="146"/>
      <c r="H1036" s="150">
        <v>2.8</v>
      </c>
      <c r="I1036" s="134">
        <f>H1036*F1036*E1036</f>
        <v>58.239999999999995</v>
      </c>
    </row>
    <row r="1037" spans="1:13" x14ac:dyDescent="0.25">
      <c r="A1037" s="256" t="s">
        <v>534</v>
      </c>
      <c r="B1037" s="256"/>
      <c r="C1037" s="256"/>
      <c r="D1037" s="131"/>
      <c r="E1037" s="150">
        <v>1</v>
      </c>
      <c r="F1037" s="151">
        <v>5.15</v>
      </c>
      <c r="G1037" s="151">
        <v>14.78</v>
      </c>
      <c r="H1037" s="150"/>
      <c r="I1037" s="134">
        <f>G1037*F1037*E1037</f>
        <v>76.117000000000004</v>
      </c>
    </row>
    <row r="1038" spans="1:13" x14ac:dyDescent="0.25">
      <c r="A1038" s="256" t="s">
        <v>535</v>
      </c>
      <c r="B1038" s="256"/>
      <c r="C1038" s="256"/>
      <c r="D1038" s="131"/>
      <c r="E1038" s="150">
        <v>2</v>
      </c>
      <c r="F1038" s="151">
        <v>3.3</v>
      </c>
      <c r="G1038" s="151">
        <v>2.14</v>
      </c>
      <c r="H1038" s="150"/>
      <c r="I1038" s="134">
        <f>G1038*F1038*E1038</f>
        <v>14.124000000000001</v>
      </c>
    </row>
    <row r="1039" spans="1:13" x14ac:dyDescent="0.25">
      <c r="A1039" s="256" t="s">
        <v>536</v>
      </c>
      <c r="B1039" s="256"/>
      <c r="C1039" s="256"/>
      <c r="D1039" s="131"/>
      <c r="E1039" s="150">
        <v>2</v>
      </c>
      <c r="F1039" s="151">
        <v>19.38</v>
      </c>
      <c r="G1039" s="151"/>
      <c r="H1039" s="150">
        <v>2.8</v>
      </c>
      <c r="I1039" s="134">
        <f>H1039*F1039*E1039</f>
        <v>108.52799999999999</v>
      </c>
    </row>
    <row r="1040" spans="1:13" ht="15.75" x14ac:dyDescent="0.25">
      <c r="A1040" s="256"/>
      <c r="B1040" s="256"/>
      <c r="C1040" s="256"/>
      <c r="D1040" s="131"/>
      <c r="E1040" s="150"/>
      <c r="F1040" s="151"/>
      <c r="G1040" s="146"/>
      <c r="H1040" s="150"/>
      <c r="I1040" s="130">
        <f>SUM(I1031:I1039)</f>
        <v>1103.9995999999999</v>
      </c>
    </row>
    <row r="1041" spans="1:13" x14ac:dyDescent="0.25">
      <c r="A1041" s="135"/>
      <c r="B1041" s="136"/>
      <c r="C1041" s="137"/>
      <c r="D1041" s="135"/>
      <c r="E1041" s="135"/>
      <c r="F1041" s="138"/>
      <c r="G1041" s="138"/>
      <c r="H1041" s="138"/>
      <c r="I1041" s="138"/>
    </row>
    <row r="1042" spans="1:13" ht="30" x14ac:dyDescent="0.25">
      <c r="A1042" s="126" t="s">
        <v>541</v>
      </c>
      <c r="B1042" s="126" t="s">
        <v>783</v>
      </c>
      <c r="C1042" s="141" t="s">
        <v>103</v>
      </c>
      <c r="D1042" s="126" t="s">
        <v>692</v>
      </c>
      <c r="E1042" s="126" t="s">
        <v>688</v>
      </c>
      <c r="F1042" s="148">
        <f>I1045</f>
        <v>0.73050000000000004</v>
      </c>
      <c r="G1042" s="128">
        <f>IFERROR(VLOOKUP(B1042,CPU!$B:$I,8,FALSE),"NÃO TEM")</f>
        <v>181.26</v>
      </c>
      <c r="H1042" s="128">
        <f>ROUND(G1042*1.273,2)</f>
        <v>230.74</v>
      </c>
      <c r="I1042" s="128">
        <f>ROUND(H1042*F1042,2)</f>
        <v>168.56</v>
      </c>
      <c r="K1042" s="48">
        <f>IFERROR(VLOOKUP(A1042,ORÇAMENTO!$A:$I,9,FALSE),"NÃO TEM")</f>
        <v>168.56</v>
      </c>
      <c r="M1042" s="46" t="b">
        <f>K1042=I1042</f>
        <v>1</v>
      </c>
    </row>
    <row r="1043" spans="1:13" ht="31.5" x14ac:dyDescent="0.25">
      <c r="A1043" s="255" t="s">
        <v>282</v>
      </c>
      <c r="B1043" s="255"/>
      <c r="C1043" s="255"/>
      <c r="D1043" s="129" t="s">
        <v>98</v>
      </c>
      <c r="E1043" s="129" t="s">
        <v>275</v>
      </c>
      <c r="F1043" s="130" t="s">
        <v>276</v>
      </c>
      <c r="G1043" s="130" t="s">
        <v>277</v>
      </c>
      <c r="H1043" s="130" t="s">
        <v>278</v>
      </c>
      <c r="I1043" s="130" t="s">
        <v>58</v>
      </c>
    </row>
    <row r="1044" spans="1:13" x14ac:dyDescent="0.25">
      <c r="A1044" s="253" t="s">
        <v>538</v>
      </c>
      <c r="B1044" s="253"/>
      <c r="C1044" s="253"/>
      <c r="D1044" s="131"/>
      <c r="E1044" s="150">
        <v>1</v>
      </c>
      <c r="F1044" s="151">
        <v>14.98</v>
      </c>
      <c r="G1044" s="146">
        <v>0.15</v>
      </c>
      <c r="H1044" s="150">
        <v>4.87</v>
      </c>
      <c r="I1044" s="134">
        <f>E1044*G1044*H1044</f>
        <v>0.73050000000000004</v>
      </c>
    </row>
    <row r="1045" spans="1:13" ht="15.75" x14ac:dyDescent="0.25">
      <c r="A1045" s="256"/>
      <c r="B1045" s="256"/>
      <c r="C1045" s="256"/>
      <c r="D1045" s="131"/>
      <c r="E1045" s="131"/>
      <c r="F1045" s="152"/>
      <c r="G1045" s="146"/>
      <c r="H1045" s="147"/>
      <c r="I1045" s="130">
        <f>SUM(I1044:I1044)</f>
        <v>0.73050000000000004</v>
      </c>
    </row>
    <row r="1046" spans="1:13" x14ac:dyDescent="0.25">
      <c r="A1046" s="135"/>
      <c r="B1046" s="136"/>
      <c r="C1046" s="137"/>
      <c r="D1046" s="135"/>
      <c r="E1046" s="135"/>
      <c r="F1046" s="138"/>
      <c r="G1046" s="138"/>
      <c r="H1046" s="138"/>
      <c r="I1046" s="138"/>
    </row>
    <row r="1047" spans="1:13" ht="30" x14ac:dyDescent="0.25">
      <c r="A1047" s="126" t="s">
        <v>542</v>
      </c>
      <c r="B1047" s="126">
        <v>97644</v>
      </c>
      <c r="C1047" s="141" t="s">
        <v>106</v>
      </c>
      <c r="D1047" s="126" t="s">
        <v>7</v>
      </c>
      <c r="E1047" s="126" t="s">
        <v>686</v>
      </c>
      <c r="F1047" s="153">
        <f>I1050</f>
        <v>26</v>
      </c>
      <c r="G1047" s="128">
        <f>IFERROR(VLOOKUP(B1047,CPU!$B:$I,8,FALSE),"NÃO TEM")</f>
        <v>8.9499999999999993</v>
      </c>
      <c r="H1047" s="128">
        <f>ROUND(G1047*1.273,2)</f>
        <v>11.39</v>
      </c>
      <c r="I1047" s="128">
        <f>ROUND(H1047*F1047,2)</f>
        <v>296.14</v>
      </c>
      <c r="K1047" s="48">
        <f>IFERROR(VLOOKUP(A1047,ORÇAMENTO!$A:$I,9,FALSE),"NÃO TEM")</f>
        <v>296.14</v>
      </c>
      <c r="M1047" s="46" t="b">
        <f>K1047=I1047</f>
        <v>1</v>
      </c>
    </row>
    <row r="1048" spans="1:13" ht="31.5" x14ac:dyDescent="0.25">
      <c r="A1048" s="255" t="s">
        <v>282</v>
      </c>
      <c r="B1048" s="255"/>
      <c r="C1048" s="255"/>
      <c r="D1048" s="129" t="s">
        <v>98</v>
      </c>
      <c r="E1048" s="129" t="s">
        <v>275</v>
      </c>
      <c r="F1048" s="130" t="s">
        <v>276</v>
      </c>
      <c r="G1048" s="130" t="s">
        <v>277</v>
      </c>
      <c r="H1048" s="130" t="s">
        <v>278</v>
      </c>
      <c r="I1048" s="130" t="s">
        <v>58</v>
      </c>
    </row>
    <row r="1049" spans="1:13" x14ac:dyDescent="0.25">
      <c r="A1049" s="253" t="s">
        <v>299</v>
      </c>
      <c r="B1049" s="253"/>
      <c r="C1049" s="253"/>
      <c r="D1049" s="134" t="s">
        <v>686</v>
      </c>
      <c r="E1049" s="134">
        <v>26</v>
      </c>
      <c r="F1049" s="134"/>
      <c r="G1049" s="133"/>
      <c r="H1049" s="134"/>
      <c r="I1049" s="134">
        <f>E1049</f>
        <v>26</v>
      </c>
    </row>
    <row r="1050" spans="1:13" ht="15.75" x14ac:dyDescent="0.25">
      <c r="A1050" s="256"/>
      <c r="B1050" s="256"/>
      <c r="C1050" s="256"/>
      <c r="D1050" s="131"/>
      <c r="E1050" s="150"/>
      <c r="F1050" s="149"/>
      <c r="G1050" s="146"/>
      <c r="H1050" s="147"/>
      <c r="I1050" s="130">
        <f>SUM(I1049:I1049)</f>
        <v>26</v>
      </c>
    </row>
    <row r="1051" spans="1:13" x14ac:dyDescent="0.25">
      <c r="A1051" s="135"/>
      <c r="B1051" s="136"/>
      <c r="C1051" s="137"/>
      <c r="D1051" s="135"/>
      <c r="E1051" s="135"/>
      <c r="F1051" s="138"/>
      <c r="G1051" s="138"/>
      <c r="H1051" s="138"/>
      <c r="I1051" s="138"/>
    </row>
    <row r="1052" spans="1:13" ht="30" x14ac:dyDescent="0.25">
      <c r="A1052" s="126" t="s">
        <v>543</v>
      </c>
      <c r="B1052" s="126">
        <v>97645</v>
      </c>
      <c r="C1052" s="141" t="s">
        <v>107</v>
      </c>
      <c r="D1052" s="126" t="s">
        <v>7</v>
      </c>
      <c r="E1052" s="126" t="s">
        <v>686</v>
      </c>
      <c r="F1052" s="153">
        <f>I1055</f>
        <v>32</v>
      </c>
      <c r="G1052" s="128">
        <f>IFERROR(VLOOKUP(B1052,CPU!$B:$I,8,FALSE),"NÃO TEM")</f>
        <v>23.12</v>
      </c>
      <c r="H1052" s="128">
        <f>ROUND(G1052*1.273,2)</f>
        <v>29.43</v>
      </c>
      <c r="I1052" s="128">
        <f>ROUND(H1052*F1052,2)</f>
        <v>941.76</v>
      </c>
      <c r="K1052" s="48">
        <f>IFERROR(VLOOKUP(A1052,ORÇAMENTO!$A:$I,9,FALSE),"NÃO TEM")</f>
        <v>941.76</v>
      </c>
      <c r="M1052" s="46" t="b">
        <f>K1052=I1052</f>
        <v>1</v>
      </c>
    </row>
    <row r="1053" spans="1:13" ht="31.5" x14ac:dyDescent="0.25">
      <c r="A1053" s="255" t="s">
        <v>282</v>
      </c>
      <c r="B1053" s="255"/>
      <c r="C1053" s="255"/>
      <c r="D1053" s="129" t="s">
        <v>98</v>
      </c>
      <c r="E1053" s="129" t="s">
        <v>275</v>
      </c>
      <c r="F1053" s="130" t="s">
        <v>276</v>
      </c>
      <c r="G1053" s="130" t="s">
        <v>277</v>
      </c>
      <c r="H1053" s="130" t="s">
        <v>278</v>
      </c>
      <c r="I1053" s="130" t="s">
        <v>58</v>
      </c>
    </row>
    <row r="1054" spans="1:13" x14ac:dyDescent="0.25">
      <c r="A1054" s="253" t="s">
        <v>299</v>
      </c>
      <c r="B1054" s="253"/>
      <c r="C1054" s="253"/>
      <c r="D1054" s="134" t="s">
        <v>686</v>
      </c>
      <c r="E1054" s="134">
        <v>32</v>
      </c>
      <c r="F1054" s="134"/>
      <c r="G1054" s="133"/>
      <c r="H1054" s="134"/>
      <c r="I1054" s="134">
        <f>E1054</f>
        <v>32</v>
      </c>
    </row>
    <row r="1055" spans="1:13" ht="15.75" x14ac:dyDescent="0.25">
      <c r="A1055" s="256"/>
      <c r="B1055" s="256"/>
      <c r="C1055" s="256"/>
      <c r="D1055" s="131"/>
      <c r="E1055" s="150"/>
      <c r="F1055" s="149"/>
      <c r="G1055" s="146"/>
      <c r="H1055" s="147"/>
      <c r="I1055" s="130">
        <f>SUM(I1054:I1054)</f>
        <v>32</v>
      </c>
    </row>
    <row r="1056" spans="1:13" x14ac:dyDescent="0.25">
      <c r="A1056" s="135"/>
      <c r="B1056" s="136"/>
      <c r="C1056" s="137"/>
      <c r="D1056" s="135"/>
      <c r="E1056" s="135"/>
      <c r="F1056" s="138"/>
      <c r="G1056" s="138"/>
      <c r="H1056" s="138"/>
      <c r="I1056" s="138"/>
    </row>
    <row r="1057" spans="1:13" ht="30" x14ac:dyDescent="0.25">
      <c r="A1057" s="126" t="s">
        <v>544</v>
      </c>
      <c r="B1057" s="126">
        <v>97663</v>
      </c>
      <c r="C1057" s="141" t="s">
        <v>108</v>
      </c>
      <c r="D1057" s="126" t="s">
        <v>7</v>
      </c>
      <c r="E1057" s="126" t="s">
        <v>33</v>
      </c>
      <c r="F1057" s="153">
        <f>I1060</f>
        <v>18</v>
      </c>
      <c r="G1057" s="128">
        <f>IFERROR(VLOOKUP(B1057,CPU!$B:$I,8,FALSE),"NÃO TEM")</f>
        <v>11.76</v>
      </c>
      <c r="H1057" s="128">
        <f>ROUND(G1057*1.273,2)</f>
        <v>14.97</v>
      </c>
      <c r="I1057" s="128">
        <f>ROUND(H1057*F1057,2)</f>
        <v>269.45999999999998</v>
      </c>
      <c r="K1057" s="48">
        <f>IFERROR(VLOOKUP(A1057,ORÇAMENTO!$A:$I,9,FALSE),"NÃO TEM")</f>
        <v>269.45999999999998</v>
      </c>
      <c r="M1057" s="46" t="b">
        <f>K1057=I1057</f>
        <v>1</v>
      </c>
    </row>
    <row r="1058" spans="1:13" ht="31.5" x14ac:dyDescent="0.25">
      <c r="A1058" s="255" t="s">
        <v>282</v>
      </c>
      <c r="B1058" s="255"/>
      <c r="C1058" s="255"/>
      <c r="D1058" s="129" t="s">
        <v>98</v>
      </c>
      <c r="E1058" s="129" t="s">
        <v>275</v>
      </c>
      <c r="F1058" s="130" t="s">
        <v>276</v>
      </c>
      <c r="G1058" s="130" t="s">
        <v>277</v>
      </c>
      <c r="H1058" s="130" t="s">
        <v>278</v>
      </c>
      <c r="I1058" s="130" t="s">
        <v>58</v>
      </c>
    </row>
    <row r="1059" spans="1:13" x14ac:dyDescent="0.25">
      <c r="A1059" s="253" t="s">
        <v>1614</v>
      </c>
      <c r="B1059" s="253"/>
      <c r="C1059" s="253"/>
      <c r="D1059" s="134" t="s">
        <v>33</v>
      </c>
      <c r="E1059" s="134">
        <v>18</v>
      </c>
      <c r="F1059" s="134"/>
      <c r="G1059" s="133"/>
      <c r="H1059" s="134"/>
      <c r="I1059" s="134">
        <f>E1059</f>
        <v>18</v>
      </c>
    </row>
    <row r="1060" spans="1:13" ht="15.75" x14ac:dyDescent="0.25">
      <c r="A1060" s="256"/>
      <c r="B1060" s="256"/>
      <c r="C1060" s="256"/>
      <c r="D1060" s="131"/>
      <c r="E1060" s="150"/>
      <c r="F1060" s="149"/>
      <c r="G1060" s="146"/>
      <c r="H1060" s="147"/>
      <c r="I1060" s="130">
        <f>SUM(I1059:I1059)</f>
        <v>18</v>
      </c>
    </row>
    <row r="1061" spans="1:13" x14ac:dyDescent="0.25">
      <c r="A1061" s="135"/>
      <c r="B1061" s="136"/>
      <c r="C1061" s="137"/>
      <c r="D1061" s="135"/>
      <c r="E1061" s="135"/>
      <c r="F1061" s="138"/>
      <c r="G1061" s="138"/>
      <c r="H1061" s="138"/>
      <c r="I1061" s="138"/>
    </row>
    <row r="1062" spans="1:13" ht="30" x14ac:dyDescent="0.25">
      <c r="A1062" s="126" t="s">
        <v>545</v>
      </c>
      <c r="B1062" s="126">
        <v>97666</v>
      </c>
      <c r="C1062" s="141" t="s">
        <v>232</v>
      </c>
      <c r="D1062" s="126" t="s">
        <v>7</v>
      </c>
      <c r="E1062" s="126" t="s">
        <v>33</v>
      </c>
      <c r="F1062" s="153">
        <f>I1065</f>
        <v>16</v>
      </c>
      <c r="G1062" s="128">
        <f>IFERROR(VLOOKUP(B1062,CPU!$B:$I,8,FALSE),"NÃO TEM")</f>
        <v>8.57</v>
      </c>
      <c r="H1062" s="128">
        <f>ROUND(G1062*1.273,2)</f>
        <v>10.91</v>
      </c>
      <c r="I1062" s="128">
        <f>ROUND(H1062*F1062,2)</f>
        <v>174.56</v>
      </c>
      <c r="K1062" s="48">
        <f>IFERROR(VLOOKUP(A1062,ORÇAMENTO!$A:$I,9,FALSE),"NÃO TEM")</f>
        <v>174.56</v>
      </c>
      <c r="M1062" s="46" t="b">
        <f>K1062=I1062</f>
        <v>1</v>
      </c>
    </row>
    <row r="1063" spans="1:13" ht="31.5" x14ac:dyDescent="0.25">
      <c r="A1063" s="255" t="s">
        <v>282</v>
      </c>
      <c r="B1063" s="255"/>
      <c r="C1063" s="255"/>
      <c r="D1063" s="129" t="s">
        <v>98</v>
      </c>
      <c r="E1063" s="129" t="s">
        <v>275</v>
      </c>
      <c r="F1063" s="130" t="s">
        <v>276</v>
      </c>
      <c r="G1063" s="130" t="s">
        <v>277</v>
      </c>
      <c r="H1063" s="130" t="s">
        <v>278</v>
      </c>
      <c r="I1063" s="130" t="s">
        <v>58</v>
      </c>
    </row>
    <row r="1064" spans="1:13" x14ac:dyDescent="0.25">
      <c r="A1064" s="253" t="s">
        <v>1614</v>
      </c>
      <c r="B1064" s="253"/>
      <c r="C1064" s="253"/>
      <c r="D1064" s="134" t="s">
        <v>33</v>
      </c>
      <c r="E1064" s="134">
        <v>16</v>
      </c>
      <c r="F1064" s="134"/>
      <c r="G1064" s="133"/>
      <c r="H1064" s="134"/>
      <c r="I1064" s="134">
        <f>E1064</f>
        <v>16</v>
      </c>
    </row>
    <row r="1065" spans="1:13" ht="15.75" x14ac:dyDescent="0.25">
      <c r="A1065" s="256"/>
      <c r="B1065" s="256"/>
      <c r="C1065" s="256"/>
      <c r="D1065" s="131"/>
      <c r="E1065" s="150"/>
      <c r="F1065" s="149"/>
      <c r="G1065" s="146"/>
      <c r="H1065" s="147"/>
      <c r="I1065" s="130">
        <f>SUM(I1064:I1064)</f>
        <v>16</v>
      </c>
    </row>
    <row r="1066" spans="1:13" x14ac:dyDescent="0.25">
      <c r="A1066" s="135"/>
      <c r="B1066" s="136"/>
      <c r="C1066" s="137"/>
      <c r="D1066" s="135"/>
      <c r="E1066" s="135"/>
      <c r="F1066" s="138"/>
      <c r="G1066" s="138"/>
      <c r="H1066" s="138"/>
      <c r="I1066" s="138"/>
    </row>
    <row r="1067" spans="1:13" ht="30" x14ac:dyDescent="0.25">
      <c r="A1067" s="126" t="s">
        <v>546</v>
      </c>
      <c r="B1067" s="126">
        <v>97665</v>
      </c>
      <c r="C1067" s="141" t="s">
        <v>109</v>
      </c>
      <c r="D1067" s="126" t="s">
        <v>7</v>
      </c>
      <c r="E1067" s="126" t="s">
        <v>33</v>
      </c>
      <c r="F1067" s="153">
        <f>I1072</f>
        <v>71</v>
      </c>
      <c r="G1067" s="128">
        <f>IFERROR(VLOOKUP(B1067,CPU!$B:$I,8,FALSE),"NÃO TEM")</f>
        <v>1.68</v>
      </c>
      <c r="H1067" s="128">
        <f>ROUND(G1067*1.273,2)</f>
        <v>2.14</v>
      </c>
      <c r="I1067" s="128">
        <f>ROUND(H1067*F1067,2)</f>
        <v>151.94</v>
      </c>
      <c r="K1067" s="48">
        <f>IFERROR(VLOOKUP(A1067,ORÇAMENTO!$A:$I,9,FALSE),"NÃO TEM")</f>
        <v>151.94</v>
      </c>
      <c r="M1067" s="46" t="b">
        <f>K1067=I1067</f>
        <v>1</v>
      </c>
    </row>
    <row r="1068" spans="1:13" ht="31.5" x14ac:dyDescent="0.25">
      <c r="A1068" s="255" t="s">
        <v>282</v>
      </c>
      <c r="B1068" s="255"/>
      <c r="C1068" s="255"/>
      <c r="D1068" s="129" t="s">
        <v>98</v>
      </c>
      <c r="E1068" s="129" t="s">
        <v>275</v>
      </c>
      <c r="F1068" s="130" t="s">
        <v>276</v>
      </c>
      <c r="G1068" s="130" t="s">
        <v>277</v>
      </c>
      <c r="H1068" s="130" t="s">
        <v>278</v>
      </c>
      <c r="I1068" s="130" t="s">
        <v>58</v>
      </c>
    </row>
    <row r="1069" spans="1:13" x14ac:dyDescent="0.25">
      <c r="A1069" s="253" t="s">
        <v>301</v>
      </c>
      <c r="B1069" s="253"/>
      <c r="C1069" s="253"/>
      <c r="D1069" s="134" t="s">
        <v>33</v>
      </c>
      <c r="E1069" s="134">
        <v>28</v>
      </c>
      <c r="F1069" s="134"/>
      <c r="G1069" s="133"/>
      <c r="H1069" s="134"/>
      <c r="I1069" s="134">
        <f>E1069</f>
        <v>28</v>
      </c>
    </row>
    <row r="1070" spans="1:13" ht="19.899999999999999" customHeight="1" x14ac:dyDescent="0.25">
      <c r="A1070" s="256" t="s">
        <v>302</v>
      </c>
      <c r="B1070" s="256"/>
      <c r="C1070" s="256"/>
      <c r="D1070" s="131"/>
      <c r="E1070" s="150">
        <v>16</v>
      </c>
      <c r="F1070" s="149"/>
      <c r="G1070" s="146"/>
      <c r="H1070" s="147"/>
      <c r="I1070" s="134">
        <f>E1070</f>
        <v>16</v>
      </c>
    </row>
    <row r="1071" spans="1:13" ht="19.899999999999999" customHeight="1" x14ac:dyDescent="0.25">
      <c r="A1071" s="261" t="s">
        <v>557</v>
      </c>
      <c r="B1071" s="262"/>
      <c r="C1071" s="263"/>
      <c r="D1071" s="131"/>
      <c r="E1071" s="150">
        <v>27</v>
      </c>
      <c r="F1071" s="149"/>
      <c r="G1071" s="146"/>
      <c r="H1071" s="147"/>
      <c r="I1071" s="134">
        <v>27</v>
      </c>
    </row>
    <row r="1072" spans="1:13" ht="15.75" x14ac:dyDescent="0.25">
      <c r="A1072" s="256"/>
      <c r="B1072" s="256"/>
      <c r="C1072" s="256"/>
      <c r="D1072" s="131"/>
      <c r="E1072" s="149"/>
      <c r="F1072" s="146"/>
      <c r="G1072" s="146"/>
      <c r="H1072" s="147"/>
      <c r="I1072" s="130">
        <f>SUM(I1069:I1071)</f>
        <v>71</v>
      </c>
    </row>
    <row r="1073" spans="1:13" x14ac:dyDescent="0.25">
      <c r="A1073" s="135"/>
      <c r="B1073" s="136"/>
      <c r="C1073" s="137"/>
      <c r="D1073" s="135"/>
      <c r="E1073" s="135"/>
      <c r="F1073" s="138"/>
      <c r="G1073" s="138"/>
      <c r="H1073" s="138"/>
      <c r="I1073" s="138"/>
    </row>
    <row r="1074" spans="1:13" ht="30.75" customHeight="1" x14ac:dyDescent="0.25">
      <c r="A1074" s="126" t="s">
        <v>547</v>
      </c>
      <c r="B1074" s="126">
        <v>104792</v>
      </c>
      <c r="C1074" s="141" t="s">
        <v>234</v>
      </c>
      <c r="D1074" s="126" t="s">
        <v>7</v>
      </c>
      <c r="E1074" s="126" t="s">
        <v>19</v>
      </c>
      <c r="F1074" s="142">
        <f>I1079</f>
        <v>895</v>
      </c>
      <c r="G1074" s="128">
        <f>IFERROR(VLOOKUP(B1074,CPU!$B:$I,8,FALSE),"NÃO TEM")</f>
        <v>0.36</v>
      </c>
      <c r="H1074" s="128">
        <f>ROUND(G1074*1.273,2)</f>
        <v>0.46</v>
      </c>
      <c r="I1074" s="128">
        <f>ROUND(H1074*F1074,2)</f>
        <v>411.7</v>
      </c>
      <c r="K1074" s="48">
        <f>IFERROR(VLOOKUP(A1074,ORÇAMENTO!$A:$I,9,FALSE),"NÃO TEM")</f>
        <v>411.7</v>
      </c>
      <c r="M1074" s="46" t="b">
        <f>K1074=I1074</f>
        <v>1</v>
      </c>
    </row>
    <row r="1075" spans="1:13" ht="31.5" x14ac:dyDescent="0.25">
      <c r="A1075" s="255" t="s">
        <v>282</v>
      </c>
      <c r="B1075" s="255"/>
      <c r="C1075" s="255"/>
      <c r="D1075" s="129" t="s">
        <v>98</v>
      </c>
      <c r="E1075" s="129" t="s">
        <v>275</v>
      </c>
      <c r="F1075" s="130" t="s">
        <v>276</v>
      </c>
      <c r="G1075" s="130" t="s">
        <v>277</v>
      </c>
      <c r="H1075" s="130" t="s">
        <v>278</v>
      </c>
      <c r="I1075" s="130" t="s">
        <v>58</v>
      </c>
    </row>
    <row r="1076" spans="1:13" x14ac:dyDescent="0.25">
      <c r="A1076" s="253" t="s">
        <v>301</v>
      </c>
      <c r="B1076" s="253"/>
      <c r="C1076" s="253"/>
      <c r="D1076" s="134" t="s">
        <v>19</v>
      </c>
      <c r="E1076" s="134">
        <v>456</v>
      </c>
      <c r="F1076" s="134"/>
      <c r="G1076" s="133"/>
      <c r="H1076" s="134"/>
      <c r="I1076" s="134">
        <f>E1076</f>
        <v>456</v>
      </c>
    </row>
    <row r="1077" spans="1:13" x14ac:dyDescent="0.25">
      <c r="A1077" s="256" t="s">
        <v>302</v>
      </c>
      <c r="B1077" s="256"/>
      <c r="C1077" s="256"/>
      <c r="D1077" s="131"/>
      <c r="E1077" s="150">
        <v>254</v>
      </c>
      <c r="F1077" s="149"/>
      <c r="G1077" s="146"/>
      <c r="H1077" s="147"/>
      <c r="I1077" s="134">
        <f>E1077</f>
        <v>254</v>
      </c>
    </row>
    <row r="1078" spans="1:13" x14ac:dyDescent="0.25">
      <c r="A1078" s="261" t="s">
        <v>557</v>
      </c>
      <c r="B1078" s="262"/>
      <c r="C1078" s="263"/>
      <c r="D1078" s="131"/>
      <c r="E1078" s="150">
        <v>185</v>
      </c>
      <c r="F1078" s="149"/>
      <c r="G1078" s="146"/>
      <c r="H1078" s="147"/>
      <c r="I1078" s="134">
        <v>185</v>
      </c>
    </row>
    <row r="1079" spans="1:13" ht="15.75" x14ac:dyDescent="0.25">
      <c r="A1079" s="256"/>
      <c r="B1079" s="256"/>
      <c r="C1079" s="256"/>
      <c r="D1079" s="131"/>
      <c r="E1079" s="149"/>
      <c r="F1079" s="146"/>
      <c r="G1079" s="146"/>
      <c r="H1079" s="147"/>
      <c r="I1079" s="130">
        <f>SUM(I1076:I1078)</f>
        <v>895</v>
      </c>
    </row>
    <row r="1080" spans="1:13" ht="19.899999999999999" customHeight="1" x14ac:dyDescent="0.25">
      <c r="A1080" s="135"/>
      <c r="B1080" s="136"/>
      <c r="C1080" s="137"/>
      <c r="D1080" s="135"/>
      <c r="E1080" s="135"/>
      <c r="F1080" s="138"/>
      <c r="G1080" s="138"/>
      <c r="H1080" s="138"/>
      <c r="I1080" s="138"/>
    </row>
    <row r="1081" spans="1:13" ht="33.75" customHeight="1" x14ac:dyDescent="0.25">
      <c r="A1081" s="126" t="s">
        <v>548</v>
      </c>
      <c r="B1081" s="126">
        <v>97640</v>
      </c>
      <c r="C1081" s="141" t="s">
        <v>110</v>
      </c>
      <c r="D1081" s="126" t="s">
        <v>7</v>
      </c>
      <c r="E1081" s="126" t="s">
        <v>686</v>
      </c>
      <c r="F1081" s="144">
        <v>102.92000000000002</v>
      </c>
      <c r="G1081" s="128">
        <f>IFERROR(VLOOKUP(B1081,CPU!$B:$I,8,FALSE),"NÃO TEM")</f>
        <v>1.73</v>
      </c>
      <c r="H1081" s="128">
        <f>ROUND(G1081*1.273,2)</f>
        <v>2.2000000000000002</v>
      </c>
      <c r="I1081" s="128">
        <f>ROUND(H1081*F1081,2)</f>
        <v>226.42</v>
      </c>
      <c r="K1081" s="48">
        <f>IFERROR(VLOOKUP(A1081,ORÇAMENTO!$A:$I,9,FALSE),"NÃO TEM")</f>
        <v>226.42</v>
      </c>
      <c r="M1081" s="46" t="b">
        <f>K1081=I1081</f>
        <v>1</v>
      </c>
    </row>
    <row r="1082" spans="1:13" ht="31.5" x14ac:dyDescent="0.25">
      <c r="A1082" s="255" t="s">
        <v>282</v>
      </c>
      <c r="B1082" s="255"/>
      <c r="C1082" s="255"/>
      <c r="D1082" s="129" t="s">
        <v>98</v>
      </c>
      <c r="E1082" s="129" t="s">
        <v>275</v>
      </c>
      <c r="F1082" s="130" t="s">
        <v>276</v>
      </c>
      <c r="G1082" s="130" t="s">
        <v>277</v>
      </c>
      <c r="H1082" s="130" t="s">
        <v>278</v>
      </c>
      <c r="I1082" s="130" t="s">
        <v>58</v>
      </c>
    </row>
    <row r="1083" spans="1:13" x14ac:dyDescent="0.25">
      <c r="A1083" s="253" t="s">
        <v>301</v>
      </c>
      <c r="B1083" s="253"/>
      <c r="C1083" s="253"/>
      <c r="D1083" s="134" t="s">
        <v>686</v>
      </c>
      <c r="E1083" s="134">
        <v>1</v>
      </c>
      <c r="F1083" s="134">
        <v>8.3000000000000007</v>
      </c>
      <c r="G1083" s="133">
        <v>12.4</v>
      </c>
      <c r="H1083" s="134"/>
      <c r="I1083" s="134">
        <f>E1083*F1083*G1083</f>
        <v>102.92000000000002</v>
      </c>
    </row>
    <row r="1084" spans="1:13" x14ac:dyDescent="0.25">
      <c r="A1084" s="264" t="s">
        <v>1615</v>
      </c>
      <c r="B1084" s="265"/>
      <c r="C1084" s="266"/>
      <c r="D1084" s="134"/>
      <c r="E1084" s="134">
        <v>1</v>
      </c>
      <c r="F1084" s="134">
        <v>15</v>
      </c>
      <c r="G1084" s="133">
        <v>11</v>
      </c>
      <c r="H1084" s="134"/>
      <c r="I1084" s="134">
        <f>F1084*G1084</f>
        <v>165</v>
      </c>
    </row>
    <row r="1085" spans="1:13" ht="15.75" x14ac:dyDescent="0.25">
      <c r="A1085" s="256"/>
      <c r="B1085" s="256"/>
      <c r="C1085" s="256"/>
      <c r="D1085" s="131"/>
      <c r="E1085" s="149"/>
      <c r="F1085" s="146"/>
      <c r="G1085" s="146"/>
      <c r="H1085" s="147"/>
      <c r="I1085" s="130">
        <f>SUM(I1083:I1084)</f>
        <v>267.92</v>
      </c>
    </row>
    <row r="1086" spans="1:13" x14ac:dyDescent="0.25">
      <c r="A1086" s="135"/>
      <c r="B1086" s="136"/>
      <c r="C1086" s="137"/>
      <c r="D1086" s="135"/>
      <c r="E1086" s="135"/>
      <c r="F1086" s="138"/>
      <c r="G1086" s="138"/>
      <c r="H1086" s="138"/>
      <c r="I1086" s="138"/>
    </row>
    <row r="1087" spans="1:13" ht="30.75" customHeight="1" x14ac:dyDescent="0.25">
      <c r="A1087" s="126" t="s">
        <v>549</v>
      </c>
      <c r="B1087" s="126">
        <v>102192</v>
      </c>
      <c r="C1087" s="141" t="s">
        <v>139</v>
      </c>
      <c r="D1087" s="126" t="s">
        <v>7</v>
      </c>
      <c r="E1087" s="126" t="s">
        <v>686</v>
      </c>
      <c r="F1087" s="144">
        <f>I1091</f>
        <v>67.987999999999985</v>
      </c>
      <c r="G1087" s="128">
        <f>IFERROR(VLOOKUP(B1087,CPU!$B:$I,8,FALSE),"NÃO TEM")</f>
        <v>14.1</v>
      </c>
      <c r="H1087" s="128">
        <f>ROUND(G1087*1.273,2)</f>
        <v>17.95</v>
      </c>
      <c r="I1087" s="128">
        <f>ROUND(H1087*F1087,2)</f>
        <v>1220.3800000000001</v>
      </c>
      <c r="K1087" s="48">
        <f>IFERROR(VLOOKUP(A1087,ORÇAMENTO!$A:$I,9,FALSE),"NÃO TEM")</f>
        <v>1220.3800000000001</v>
      </c>
      <c r="M1087" s="46" t="b">
        <f>K1087=I1087</f>
        <v>1</v>
      </c>
    </row>
    <row r="1088" spans="1:13" ht="31.5" x14ac:dyDescent="0.25">
      <c r="A1088" s="255" t="s">
        <v>282</v>
      </c>
      <c r="B1088" s="255"/>
      <c r="C1088" s="255"/>
      <c r="D1088" s="129" t="s">
        <v>98</v>
      </c>
      <c r="E1088" s="129" t="s">
        <v>275</v>
      </c>
      <c r="F1088" s="130" t="s">
        <v>276</v>
      </c>
      <c r="G1088" s="130" t="s">
        <v>277</v>
      </c>
      <c r="H1088" s="130" t="s">
        <v>278</v>
      </c>
      <c r="I1088" s="130" t="s">
        <v>58</v>
      </c>
    </row>
    <row r="1089" spans="1:13" ht="19.899999999999999" customHeight="1" x14ac:dyDescent="0.25">
      <c r="A1089" s="253" t="s">
        <v>301</v>
      </c>
      <c r="B1089" s="253"/>
      <c r="C1089" s="253"/>
      <c r="D1089" s="134" t="s">
        <v>686</v>
      </c>
      <c r="E1089" s="134">
        <v>1</v>
      </c>
      <c r="F1089" s="134">
        <v>14.78</v>
      </c>
      <c r="G1089" s="133"/>
      <c r="H1089" s="134">
        <v>2.2999999999999998</v>
      </c>
      <c r="I1089" s="134">
        <f>H1089*F1089*E1089</f>
        <v>33.993999999999993</v>
      </c>
    </row>
    <row r="1090" spans="1:13" x14ac:dyDescent="0.25">
      <c r="A1090" s="256" t="s">
        <v>539</v>
      </c>
      <c r="B1090" s="256"/>
      <c r="C1090" s="256"/>
      <c r="D1090" s="149"/>
      <c r="E1090" s="151">
        <v>1</v>
      </c>
      <c r="F1090" s="151">
        <v>14.78</v>
      </c>
      <c r="G1090" s="146"/>
      <c r="H1090" s="150">
        <v>2.2999999999999998</v>
      </c>
      <c r="I1090" s="134">
        <f>H1090*F1090*E1090</f>
        <v>33.993999999999993</v>
      </c>
    </row>
    <row r="1091" spans="1:13" ht="15.75" x14ac:dyDescent="0.25">
      <c r="A1091" s="256"/>
      <c r="B1091" s="256"/>
      <c r="C1091" s="256"/>
      <c r="D1091" s="149"/>
      <c r="E1091" s="149"/>
      <c r="F1091" s="145"/>
      <c r="G1091" s="146"/>
      <c r="H1091" s="147"/>
      <c r="I1091" s="130">
        <f>SUM(I1089:I1090)</f>
        <v>67.987999999999985</v>
      </c>
    </row>
    <row r="1092" spans="1:13" x14ac:dyDescent="0.25">
      <c r="A1092" s="135"/>
      <c r="B1092" s="136"/>
      <c r="C1092" s="137"/>
      <c r="D1092" s="135"/>
      <c r="E1092" s="135"/>
      <c r="F1092" s="138"/>
      <c r="G1092" s="138"/>
      <c r="H1092" s="138"/>
      <c r="I1092" s="138"/>
    </row>
    <row r="1093" spans="1:13" ht="23.25" customHeight="1" x14ac:dyDescent="0.25">
      <c r="A1093" s="126" t="s">
        <v>550</v>
      </c>
      <c r="B1093" s="126">
        <v>22087</v>
      </c>
      <c r="C1093" s="141" t="s">
        <v>483</v>
      </c>
      <c r="D1093" s="126" t="s">
        <v>690</v>
      </c>
      <c r="E1093" s="126" t="s">
        <v>33</v>
      </c>
      <c r="F1093" s="144">
        <v>16</v>
      </c>
      <c r="G1093" s="128">
        <f>IFERROR(VLOOKUP(B1093,CPU!$B:$I,8,FALSE),"NÃO TEM")</f>
        <v>367.06</v>
      </c>
      <c r="H1093" s="128">
        <f>ROUND(G1093*1.273,2)</f>
        <v>467.27</v>
      </c>
      <c r="I1093" s="128">
        <f>ROUND(H1093*F1093,2)</f>
        <v>7476.32</v>
      </c>
      <c r="K1093" s="48">
        <f>IFERROR(VLOOKUP(A1093,ORÇAMENTO!$A:$I,9,FALSE),"NÃO TEM")</f>
        <v>7476.32</v>
      </c>
      <c r="M1093" s="46" t="b">
        <f>K1093=I1093</f>
        <v>1</v>
      </c>
    </row>
    <row r="1094" spans="1:13" ht="31.5" x14ac:dyDescent="0.25">
      <c r="A1094" s="255" t="s">
        <v>282</v>
      </c>
      <c r="B1094" s="255"/>
      <c r="C1094" s="255"/>
      <c r="D1094" s="129" t="s">
        <v>98</v>
      </c>
      <c r="E1094" s="129" t="s">
        <v>275</v>
      </c>
      <c r="F1094" s="130" t="s">
        <v>276</v>
      </c>
      <c r="G1094" s="130" t="s">
        <v>277</v>
      </c>
      <c r="H1094" s="130" t="s">
        <v>278</v>
      </c>
      <c r="I1094" s="130" t="s">
        <v>58</v>
      </c>
    </row>
    <row r="1095" spans="1:13" x14ac:dyDescent="0.25">
      <c r="A1095" s="253" t="s">
        <v>301</v>
      </c>
      <c r="B1095" s="253"/>
      <c r="C1095" s="253"/>
      <c r="D1095" s="134" t="s">
        <v>33</v>
      </c>
      <c r="E1095" s="134">
        <v>8</v>
      </c>
      <c r="F1095" s="134"/>
      <c r="G1095" s="134"/>
      <c r="H1095" s="134"/>
      <c r="I1095" s="134">
        <f>E1095</f>
        <v>8</v>
      </c>
    </row>
    <row r="1096" spans="1:13" ht="19.899999999999999" customHeight="1" x14ac:dyDescent="0.25">
      <c r="A1096" s="253" t="s">
        <v>302</v>
      </c>
      <c r="B1096" s="253"/>
      <c r="C1096" s="253"/>
      <c r="D1096" s="134"/>
      <c r="E1096" s="134">
        <v>8</v>
      </c>
      <c r="F1096" s="134"/>
      <c r="G1096" s="134"/>
      <c r="H1096" s="134"/>
      <c r="I1096" s="134">
        <f>E1096</f>
        <v>8</v>
      </c>
    </row>
    <row r="1097" spans="1:13" ht="15.75" x14ac:dyDescent="0.25">
      <c r="A1097" s="256"/>
      <c r="B1097" s="256"/>
      <c r="C1097" s="256"/>
      <c r="D1097" s="149"/>
      <c r="E1097" s="149"/>
      <c r="F1097" s="145"/>
      <c r="G1097" s="146"/>
      <c r="H1097" s="147"/>
      <c r="I1097" s="130">
        <f>SUM(I1095:I1096)</f>
        <v>16</v>
      </c>
    </row>
    <row r="1098" spans="1:13" ht="19.899999999999999" customHeight="1" x14ac:dyDescent="0.25">
      <c r="A1098" s="135"/>
      <c r="B1098" s="136"/>
      <c r="C1098" s="137"/>
      <c r="D1098" s="135"/>
      <c r="E1098" s="135"/>
      <c r="F1098" s="138"/>
      <c r="G1098" s="138"/>
      <c r="H1098" s="138"/>
      <c r="I1098" s="138"/>
    </row>
    <row r="1099" spans="1:13" ht="18.75" customHeight="1" x14ac:dyDescent="0.25">
      <c r="A1099" s="126" t="s">
        <v>551</v>
      </c>
      <c r="B1099" s="126" t="s">
        <v>745</v>
      </c>
      <c r="C1099" s="141" t="s">
        <v>310</v>
      </c>
      <c r="D1099" s="126" t="s">
        <v>235</v>
      </c>
      <c r="E1099" s="126" t="s">
        <v>686</v>
      </c>
      <c r="F1099" s="144">
        <v>33.816000000000003</v>
      </c>
      <c r="G1099" s="128">
        <f>IFERROR(VLOOKUP(B1099,CPU!$B:$I,8,FALSE),"NÃO TEM")</f>
        <v>14.81</v>
      </c>
      <c r="H1099" s="128">
        <f>ROUND(G1099*1.273,2)</f>
        <v>18.850000000000001</v>
      </c>
      <c r="I1099" s="128">
        <f>ROUND(H1099*F1099,2)</f>
        <v>637.42999999999995</v>
      </c>
      <c r="K1099" s="48">
        <f>IFERROR(VLOOKUP(A1099,ORÇAMENTO!$A:$I,9,FALSE),"NÃO TEM")</f>
        <v>637.42999999999995</v>
      </c>
      <c r="M1099" s="46" t="b">
        <f>K1099=I1099</f>
        <v>1</v>
      </c>
    </row>
    <row r="1100" spans="1:13" ht="19.899999999999999" customHeight="1" x14ac:dyDescent="0.25">
      <c r="A1100" s="255" t="s">
        <v>282</v>
      </c>
      <c r="B1100" s="255"/>
      <c r="C1100" s="255"/>
      <c r="D1100" s="129" t="s">
        <v>98</v>
      </c>
      <c r="E1100" s="129" t="s">
        <v>275</v>
      </c>
      <c r="F1100" s="130" t="s">
        <v>276</v>
      </c>
      <c r="G1100" s="130" t="s">
        <v>277</v>
      </c>
      <c r="H1100" s="130" t="s">
        <v>278</v>
      </c>
      <c r="I1100" s="130" t="s">
        <v>58</v>
      </c>
    </row>
    <row r="1101" spans="1:13" x14ac:dyDescent="0.25">
      <c r="A1101" s="253" t="s">
        <v>301</v>
      </c>
      <c r="B1101" s="253"/>
      <c r="C1101" s="253"/>
      <c r="D1101" s="134" t="s">
        <v>686</v>
      </c>
      <c r="E1101" s="134">
        <v>1</v>
      </c>
      <c r="F1101" s="134">
        <v>8.4</v>
      </c>
      <c r="G1101" s="134"/>
      <c r="H1101" s="134">
        <v>2.4</v>
      </c>
      <c r="I1101" s="134">
        <f>H1101*F1101*E1101</f>
        <v>20.16</v>
      </c>
    </row>
    <row r="1102" spans="1:13" ht="19.899999999999999" customHeight="1" x14ac:dyDescent="0.25">
      <c r="A1102" s="256" t="s">
        <v>302</v>
      </c>
      <c r="B1102" s="256"/>
      <c r="C1102" s="256"/>
      <c r="D1102" s="149"/>
      <c r="E1102" s="151">
        <v>1</v>
      </c>
      <c r="F1102" s="151">
        <v>5.69</v>
      </c>
      <c r="G1102" s="146"/>
      <c r="H1102" s="150">
        <v>2.4</v>
      </c>
      <c r="I1102" s="134">
        <f>H1102*F1102*E1102</f>
        <v>13.656000000000001</v>
      </c>
    </row>
    <row r="1103" spans="1:13" ht="15.75" x14ac:dyDescent="0.25">
      <c r="A1103" s="260"/>
      <c r="B1103" s="260"/>
      <c r="C1103" s="260"/>
      <c r="D1103" s="143"/>
      <c r="E1103" s="143"/>
      <c r="F1103" s="143"/>
      <c r="G1103" s="143"/>
      <c r="H1103" s="143"/>
      <c r="I1103" s="130">
        <f>SUM(I1101:I1102)</f>
        <v>33.816000000000003</v>
      </c>
    </row>
    <row r="1104" spans="1:13" x14ac:dyDescent="0.25">
      <c r="A1104" s="135"/>
      <c r="B1104" s="136"/>
      <c r="C1104" s="137"/>
      <c r="D1104" s="135"/>
      <c r="E1104" s="135"/>
      <c r="F1104" s="138"/>
      <c r="G1104" s="138"/>
      <c r="H1104" s="138"/>
      <c r="I1104" s="138"/>
    </row>
    <row r="1105" spans="1:13" ht="30" x14ac:dyDescent="0.25">
      <c r="A1105" s="126" t="s">
        <v>552</v>
      </c>
      <c r="B1105" s="126" t="s">
        <v>749</v>
      </c>
      <c r="C1105" s="141" t="s">
        <v>450</v>
      </c>
      <c r="D1105" s="126" t="s">
        <v>681</v>
      </c>
      <c r="E1105" s="126" t="s">
        <v>19</v>
      </c>
      <c r="F1105" s="144">
        <f>I1109</f>
        <v>52</v>
      </c>
      <c r="G1105" s="128">
        <f>IFERROR(VLOOKUP(B1105,CPU!$B:$I,8,FALSE),"NÃO TEM")</f>
        <v>11.86</v>
      </c>
      <c r="H1105" s="128">
        <f>ROUND(G1105*1.273,2)</f>
        <v>15.1</v>
      </c>
      <c r="I1105" s="128">
        <f>ROUND(H1105*F1105,2)</f>
        <v>785.2</v>
      </c>
      <c r="K1105" s="48">
        <f>IFERROR(VLOOKUP(A1105,ORÇAMENTO!$A:$I,9,FALSE),"NÃO TEM")</f>
        <v>785.2</v>
      </c>
      <c r="M1105" s="46" t="b">
        <f>K1105=I1105</f>
        <v>1</v>
      </c>
    </row>
    <row r="1106" spans="1:13" ht="31.5" x14ac:dyDescent="0.25">
      <c r="A1106" s="255" t="s">
        <v>282</v>
      </c>
      <c r="B1106" s="255"/>
      <c r="C1106" s="255"/>
      <c r="D1106" s="129" t="s">
        <v>98</v>
      </c>
      <c r="E1106" s="129" t="s">
        <v>275</v>
      </c>
      <c r="F1106" s="130" t="s">
        <v>276</v>
      </c>
      <c r="G1106" s="130" t="s">
        <v>277</v>
      </c>
      <c r="H1106" s="130" t="s">
        <v>278</v>
      </c>
      <c r="I1106" s="130" t="s">
        <v>58</v>
      </c>
    </row>
    <row r="1107" spans="1:13" x14ac:dyDescent="0.25">
      <c r="A1107" s="253" t="s">
        <v>1616</v>
      </c>
      <c r="B1107" s="253"/>
      <c r="C1107" s="253"/>
      <c r="D1107" s="134" t="s">
        <v>19</v>
      </c>
      <c r="E1107" s="134">
        <v>38</v>
      </c>
      <c r="F1107" s="134"/>
      <c r="G1107" s="134"/>
      <c r="H1107" s="134"/>
      <c r="I1107" s="134">
        <v>38</v>
      </c>
    </row>
    <row r="1108" spans="1:13" x14ac:dyDescent="0.25">
      <c r="A1108" s="264" t="s">
        <v>1617</v>
      </c>
      <c r="B1108" s="265"/>
      <c r="C1108" s="266"/>
      <c r="D1108" s="134"/>
      <c r="E1108" s="134">
        <v>14</v>
      </c>
      <c r="F1108" s="134"/>
      <c r="G1108" s="134"/>
      <c r="H1108" s="134"/>
      <c r="I1108" s="134">
        <v>14</v>
      </c>
    </row>
    <row r="1109" spans="1:13" ht="15.75" x14ac:dyDescent="0.25">
      <c r="A1109" s="260"/>
      <c r="B1109" s="260"/>
      <c r="C1109" s="260"/>
      <c r="D1109" s="143"/>
      <c r="E1109" s="143"/>
      <c r="F1109" s="143"/>
      <c r="G1109" s="143"/>
      <c r="H1109" s="143"/>
      <c r="I1109" s="130">
        <f>SUM(I1107:I1108)</f>
        <v>52</v>
      </c>
    </row>
    <row r="1110" spans="1:13" x14ac:dyDescent="0.25">
      <c r="A1110" s="135"/>
      <c r="B1110" s="136"/>
      <c r="C1110" s="137"/>
      <c r="D1110" s="135"/>
      <c r="E1110" s="135"/>
      <c r="F1110" s="138"/>
      <c r="G1110" s="138"/>
      <c r="H1110" s="138"/>
      <c r="I1110" s="138"/>
    </row>
    <row r="1111" spans="1:13" ht="23.25" customHeight="1" x14ac:dyDescent="0.25">
      <c r="A1111" s="126" t="s">
        <v>553</v>
      </c>
      <c r="B1111" s="126" t="s">
        <v>784</v>
      </c>
      <c r="C1111" s="141" t="s">
        <v>556</v>
      </c>
      <c r="D1111" s="126" t="s">
        <v>235</v>
      </c>
      <c r="E1111" s="126" t="s">
        <v>19</v>
      </c>
      <c r="F1111" s="144">
        <v>28.24</v>
      </c>
      <c r="G1111" s="128">
        <f>IFERROR(VLOOKUP(B1111,CPU!$B:$I,8,FALSE),"NÃO TEM")</f>
        <v>34.239999999999995</v>
      </c>
      <c r="H1111" s="128">
        <f>ROUND(G1111*1.273,2)</f>
        <v>43.59</v>
      </c>
      <c r="I1111" s="128">
        <f>ROUND(H1111*F1111,2)</f>
        <v>1230.98</v>
      </c>
      <c r="K1111" s="48">
        <f>IFERROR(VLOOKUP(A1111,ORÇAMENTO!$A:$I,9,FALSE),"NÃO TEM")</f>
        <v>1230.98</v>
      </c>
      <c r="M1111" s="46" t="b">
        <f>K1111=I1111</f>
        <v>1</v>
      </c>
    </row>
    <row r="1112" spans="1:13" ht="31.5" x14ac:dyDescent="0.25">
      <c r="A1112" s="255" t="s">
        <v>282</v>
      </c>
      <c r="B1112" s="255"/>
      <c r="C1112" s="255"/>
      <c r="D1112" s="129" t="s">
        <v>98</v>
      </c>
      <c r="E1112" s="129" t="s">
        <v>275</v>
      </c>
      <c r="F1112" s="130" t="s">
        <v>276</v>
      </c>
      <c r="G1112" s="130" t="s">
        <v>277</v>
      </c>
      <c r="H1112" s="130" t="s">
        <v>278</v>
      </c>
      <c r="I1112" s="130" t="s">
        <v>58</v>
      </c>
    </row>
    <row r="1113" spans="1:13" x14ac:dyDescent="0.25">
      <c r="A1113" s="253" t="s">
        <v>558</v>
      </c>
      <c r="B1113" s="253"/>
      <c r="C1113" s="253"/>
      <c r="D1113" s="134" t="s">
        <v>19</v>
      </c>
      <c r="E1113" s="134">
        <v>2</v>
      </c>
      <c r="F1113" s="134">
        <v>14.12</v>
      </c>
      <c r="G1113" s="134"/>
      <c r="H1113" s="134"/>
      <c r="I1113" s="134">
        <f>F1113*E1113</f>
        <v>28.24</v>
      </c>
    </row>
    <row r="1114" spans="1:13" ht="15.75" x14ac:dyDescent="0.25">
      <c r="A1114" s="260"/>
      <c r="B1114" s="260"/>
      <c r="C1114" s="260"/>
      <c r="D1114" s="143"/>
      <c r="E1114" s="143"/>
      <c r="F1114" s="143"/>
      <c r="G1114" s="143"/>
      <c r="H1114" s="143"/>
      <c r="I1114" s="130">
        <f>I1113</f>
        <v>28.24</v>
      </c>
    </row>
    <row r="1115" spans="1:13" x14ac:dyDescent="0.25">
      <c r="A1115" s="135"/>
      <c r="B1115" s="136"/>
      <c r="C1115" s="137"/>
      <c r="D1115" s="135"/>
      <c r="E1115" s="135"/>
      <c r="F1115" s="138"/>
      <c r="G1115" s="138"/>
      <c r="H1115" s="138"/>
      <c r="I1115" s="138"/>
    </row>
    <row r="1116" spans="1:13" ht="75" x14ac:dyDescent="0.25">
      <c r="A1116" s="126" t="s">
        <v>554</v>
      </c>
      <c r="B1116" s="126">
        <v>100978</v>
      </c>
      <c r="C1116" s="127" t="s">
        <v>100</v>
      </c>
      <c r="D1116" s="126" t="s">
        <v>7</v>
      </c>
      <c r="E1116" s="126" t="s">
        <v>688</v>
      </c>
      <c r="F1116" s="128">
        <v>452</v>
      </c>
      <c r="G1116" s="128">
        <f>IFERROR(VLOOKUP(B1116,CPU!$B:$I,8,FALSE),"NÃO TEM")</f>
        <v>27.009999999999998</v>
      </c>
      <c r="H1116" s="128">
        <f>ROUND(G1116*1.273,2)</f>
        <v>34.380000000000003</v>
      </c>
      <c r="I1116" s="128">
        <f>ROUND(H1116*F1116,2)</f>
        <v>15539.76</v>
      </c>
      <c r="K1116" s="48">
        <f>IFERROR(VLOOKUP(A1116,ORÇAMENTO!$A:$I,9,FALSE),"NÃO TEM")</f>
        <v>15539.76</v>
      </c>
      <c r="M1116" s="46" t="b">
        <f>K1116=I1116</f>
        <v>1</v>
      </c>
    </row>
    <row r="1117" spans="1:13" ht="31.5" x14ac:dyDescent="0.25">
      <c r="A1117" s="255" t="s">
        <v>282</v>
      </c>
      <c r="B1117" s="255"/>
      <c r="C1117" s="255"/>
      <c r="D1117" s="129" t="s">
        <v>98</v>
      </c>
      <c r="E1117" s="129" t="s">
        <v>275</v>
      </c>
      <c r="F1117" s="130" t="s">
        <v>276</v>
      </c>
      <c r="G1117" s="130" t="s">
        <v>277</v>
      </c>
      <c r="H1117" s="130" t="s">
        <v>278</v>
      </c>
      <c r="I1117" s="130" t="s">
        <v>58</v>
      </c>
    </row>
    <row r="1118" spans="1:13" x14ac:dyDescent="0.25">
      <c r="A1118" s="253" t="s">
        <v>304</v>
      </c>
      <c r="B1118" s="253"/>
      <c r="C1118" s="253"/>
      <c r="D1118" s="134" t="s">
        <v>688</v>
      </c>
      <c r="E1118" s="134">
        <v>198</v>
      </c>
      <c r="F1118" s="134"/>
      <c r="G1118" s="134"/>
      <c r="H1118" s="134"/>
      <c r="I1118" s="134">
        <f>E1118</f>
        <v>198</v>
      </c>
    </row>
    <row r="1119" spans="1:13" ht="15.75" x14ac:dyDescent="0.25">
      <c r="A1119" s="256"/>
      <c r="B1119" s="256"/>
      <c r="C1119" s="256"/>
      <c r="D1119" s="149"/>
      <c r="E1119" s="149"/>
      <c r="F1119" s="145"/>
      <c r="G1119" s="146"/>
      <c r="H1119" s="147"/>
      <c r="I1119" s="130">
        <f>SUM(I1118:I1118)</f>
        <v>198</v>
      </c>
    </row>
    <row r="1120" spans="1:13" x14ac:dyDescent="0.25">
      <c r="A1120" s="135"/>
      <c r="B1120" s="136"/>
      <c r="C1120" s="137"/>
      <c r="D1120" s="135"/>
      <c r="E1120" s="135"/>
      <c r="F1120" s="138"/>
      <c r="G1120" s="138"/>
      <c r="H1120" s="138"/>
      <c r="I1120" s="138"/>
    </row>
    <row r="1121" spans="1:13" ht="45" x14ac:dyDescent="0.25">
      <c r="A1121" s="126" t="s">
        <v>559</v>
      </c>
      <c r="B1121" s="126">
        <v>95875</v>
      </c>
      <c r="C1121" s="127" t="s">
        <v>101</v>
      </c>
      <c r="D1121" s="126" t="s">
        <v>7</v>
      </c>
      <c r="E1121" s="126" t="s">
        <v>687</v>
      </c>
      <c r="F1121" s="128">
        <v>1220</v>
      </c>
      <c r="G1121" s="128">
        <f>IFERROR(VLOOKUP(B1121,CPU!$B:$I,8,FALSE),"NÃO TEM")</f>
        <v>2.41</v>
      </c>
      <c r="H1121" s="128">
        <f>ROUND(G1121*1.273,2)</f>
        <v>3.07</v>
      </c>
      <c r="I1121" s="128">
        <f>ROUND(H1121*F1121,2)</f>
        <v>3745.4</v>
      </c>
      <c r="K1121" s="48">
        <f>IFERROR(VLOOKUP(A1121,ORÇAMENTO!$A:$I,9,FALSE),"NÃO TEM")</f>
        <v>3745.4</v>
      </c>
      <c r="M1121" s="46" t="b">
        <f>K1121=I1121</f>
        <v>1</v>
      </c>
    </row>
    <row r="1122" spans="1:13" ht="31.5" x14ac:dyDescent="0.25">
      <c r="A1122" s="255" t="s">
        <v>282</v>
      </c>
      <c r="B1122" s="255"/>
      <c r="C1122" s="255"/>
      <c r="D1122" s="129" t="s">
        <v>98</v>
      </c>
      <c r="E1122" s="129" t="s">
        <v>275</v>
      </c>
      <c r="F1122" s="130" t="s">
        <v>276</v>
      </c>
      <c r="G1122" s="130" t="s">
        <v>277</v>
      </c>
      <c r="H1122" s="130" t="s">
        <v>278</v>
      </c>
      <c r="I1122" s="130" t="s">
        <v>58</v>
      </c>
    </row>
    <row r="1123" spans="1:13" ht="30" x14ac:dyDescent="0.25">
      <c r="A1123" s="253" t="s">
        <v>304</v>
      </c>
      <c r="B1123" s="253"/>
      <c r="C1123" s="253"/>
      <c r="D1123" s="134" t="s">
        <v>687</v>
      </c>
      <c r="E1123" s="134">
        <v>1220</v>
      </c>
      <c r="F1123" s="134"/>
      <c r="G1123" s="134"/>
      <c r="H1123" s="134"/>
      <c r="I1123" s="134">
        <f>E1123</f>
        <v>1220</v>
      </c>
    </row>
    <row r="1124" spans="1:13" ht="19.899999999999999" customHeight="1" x14ac:dyDescent="0.25">
      <c r="A1124" s="131"/>
      <c r="B1124" s="131"/>
      <c r="C1124" s="131"/>
      <c r="D1124" s="149"/>
      <c r="E1124" s="149"/>
      <c r="F1124" s="145"/>
      <c r="G1124" s="146"/>
      <c r="H1124" s="147"/>
      <c r="I1124" s="130">
        <f>SUM(I1123:I1123)</f>
        <v>1220</v>
      </c>
    </row>
    <row r="1125" spans="1:13" x14ac:dyDescent="0.25">
      <c r="A1125" s="135"/>
      <c r="B1125" s="136"/>
      <c r="C1125" s="137"/>
      <c r="D1125" s="135"/>
      <c r="E1125" s="135"/>
      <c r="F1125" s="138"/>
      <c r="G1125" s="138"/>
      <c r="H1125" s="138"/>
      <c r="I1125" s="138"/>
    </row>
    <row r="1126" spans="1:13" ht="15.75" x14ac:dyDescent="0.25">
      <c r="A1126" s="124" t="s">
        <v>555</v>
      </c>
      <c r="B1126" s="258" t="s">
        <v>305</v>
      </c>
      <c r="C1126" s="258"/>
      <c r="D1126" s="258"/>
      <c r="E1126" s="258"/>
      <c r="F1126" s="258"/>
      <c r="G1126" s="258"/>
      <c r="H1126" s="258"/>
      <c r="I1126" s="125">
        <f>I1127+I1132+I1137+I1142+I1155+I1167+I1181</f>
        <v>199572.83000000002</v>
      </c>
      <c r="K1126" s="48">
        <f>IFERROR(VLOOKUP(A1126,ORÇAMENTO!$A:$I,9,FALSE),"NÃO TEM")</f>
        <v>199572.83000000002</v>
      </c>
      <c r="M1126" s="46" t="b">
        <f>K1126=I1126</f>
        <v>1</v>
      </c>
    </row>
    <row r="1127" spans="1:13" ht="45" customHeight="1" x14ac:dyDescent="0.25">
      <c r="A1127" s="155" t="s">
        <v>588</v>
      </c>
      <c r="B1127" s="126">
        <v>103362</v>
      </c>
      <c r="C1127" s="127" t="s">
        <v>242</v>
      </c>
      <c r="D1127" s="126" t="s">
        <v>7</v>
      </c>
      <c r="E1127" s="126" t="s">
        <v>686</v>
      </c>
      <c r="F1127" s="156">
        <v>15.511999999999999</v>
      </c>
      <c r="G1127" s="128">
        <f>IFERROR(VLOOKUP(B1127,CPU!$B:$I,8,FALSE),"NÃO TEM")</f>
        <v>91.08</v>
      </c>
      <c r="H1127" s="128">
        <f>ROUND(G1127*1.273,2)</f>
        <v>115.94</v>
      </c>
      <c r="I1127" s="128">
        <f>ROUND(H1127*F1127,2)</f>
        <v>1798.46</v>
      </c>
      <c r="K1127" s="48">
        <f>IFERROR(VLOOKUP(A1127,ORÇAMENTO!$A:$I,9,FALSE),"NÃO TEM")</f>
        <v>1798.46</v>
      </c>
      <c r="M1127" s="46" t="b">
        <f>K1127=I1127</f>
        <v>1</v>
      </c>
    </row>
    <row r="1128" spans="1:13" ht="31.5" x14ac:dyDescent="0.25">
      <c r="A1128" s="255" t="s">
        <v>282</v>
      </c>
      <c r="B1128" s="255"/>
      <c r="C1128" s="255"/>
      <c r="D1128" s="129" t="s">
        <v>98</v>
      </c>
      <c r="E1128" s="129" t="s">
        <v>275</v>
      </c>
      <c r="F1128" s="130" t="s">
        <v>276</v>
      </c>
      <c r="G1128" s="130" t="s">
        <v>277</v>
      </c>
      <c r="H1128" s="130" t="s">
        <v>278</v>
      </c>
      <c r="I1128" s="130" t="s">
        <v>58</v>
      </c>
    </row>
    <row r="1129" spans="1:13" x14ac:dyDescent="0.25">
      <c r="A1129" s="253" t="s">
        <v>311</v>
      </c>
      <c r="B1129" s="253"/>
      <c r="C1129" s="253"/>
      <c r="D1129" s="134" t="s">
        <v>686</v>
      </c>
      <c r="E1129" s="134">
        <v>1</v>
      </c>
      <c r="F1129" s="134">
        <v>5.54</v>
      </c>
      <c r="G1129" s="134"/>
      <c r="H1129" s="134">
        <v>2.8</v>
      </c>
      <c r="I1129" s="134">
        <f>H1129*F1129*E1129</f>
        <v>15.511999999999999</v>
      </c>
    </row>
    <row r="1130" spans="1:13" ht="15.75" x14ac:dyDescent="0.25">
      <c r="A1130" s="256"/>
      <c r="B1130" s="256"/>
      <c r="C1130" s="256"/>
      <c r="D1130" s="149"/>
      <c r="E1130" s="149"/>
      <c r="F1130" s="145"/>
      <c r="G1130" s="146"/>
      <c r="H1130" s="147"/>
      <c r="I1130" s="130">
        <f>SUM(I1129:I1129)</f>
        <v>15.511999999999999</v>
      </c>
    </row>
    <row r="1131" spans="1:13" x14ac:dyDescent="0.25">
      <c r="A1131" s="135"/>
      <c r="B1131" s="136"/>
      <c r="C1131" s="137"/>
      <c r="D1131" s="135"/>
      <c r="E1131" s="135"/>
      <c r="F1131" s="138"/>
      <c r="G1131" s="138"/>
      <c r="H1131" s="138"/>
      <c r="I1131" s="138"/>
    </row>
    <row r="1132" spans="1:13" ht="75" x14ac:dyDescent="0.25">
      <c r="A1132" s="155" t="s">
        <v>589</v>
      </c>
      <c r="B1132" s="126">
        <v>103332</v>
      </c>
      <c r="C1132" s="127" t="s">
        <v>243</v>
      </c>
      <c r="D1132" s="126" t="s">
        <v>7</v>
      </c>
      <c r="E1132" s="126" t="s">
        <v>686</v>
      </c>
      <c r="F1132" s="156">
        <v>34.72</v>
      </c>
      <c r="G1132" s="128">
        <f>IFERROR(VLOOKUP(B1132,CPU!$B:$I,8,FALSE),"NÃO TEM")</f>
        <v>109.24</v>
      </c>
      <c r="H1132" s="128">
        <f>ROUND(G1132*1.273,2)</f>
        <v>139.06</v>
      </c>
      <c r="I1132" s="128">
        <f>ROUND(H1132*F1132,2)</f>
        <v>4828.16</v>
      </c>
      <c r="K1132" s="48">
        <f>IFERROR(VLOOKUP(A1132,ORÇAMENTO!$A:$I,9,FALSE),"NÃO TEM")</f>
        <v>4828.16</v>
      </c>
      <c r="M1132" s="46" t="b">
        <f>K1132=I1132</f>
        <v>1</v>
      </c>
    </row>
    <row r="1133" spans="1:13" ht="31.5" x14ac:dyDescent="0.25">
      <c r="A1133" s="255" t="s">
        <v>282</v>
      </c>
      <c r="B1133" s="255"/>
      <c r="C1133" s="255"/>
      <c r="D1133" s="129" t="s">
        <v>98</v>
      </c>
      <c r="E1133" s="129" t="s">
        <v>275</v>
      </c>
      <c r="F1133" s="130" t="s">
        <v>276</v>
      </c>
      <c r="G1133" s="130" t="s">
        <v>277</v>
      </c>
      <c r="H1133" s="130" t="s">
        <v>278</v>
      </c>
      <c r="I1133" s="130" t="s">
        <v>58</v>
      </c>
    </row>
    <row r="1134" spans="1:13" x14ac:dyDescent="0.25">
      <c r="A1134" s="253" t="s">
        <v>311</v>
      </c>
      <c r="B1134" s="253"/>
      <c r="C1134" s="253"/>
      <c r="D1134" s="134" t="s">
        <v>686</v>
      </c>
      <c r="E1134" s="134">
        <v>1</v>
      </c>
      <c r="F1134" s="134">
        <v>12.4</v>
      </c>
      <c r="G1134" s="134"/>
      <c r="H1134" s="134">
        <v>2.8</v>
      </c>
      <c r="I1134" s="134">
        <f>H1134*F1134*E1134</f>
        <v>34.72</v>
      </c>
    </row>
    <row r="1135" spans="1:13" ht="15.75" x14ac:dyDescent="0.25">
      <c r="A1135" s="256"/>
      <c r="B1135" s="256"/>
      <c r="C1135" s="256"/>
      <c r="D1135" s="149"/>
      <c r="E1135" s="149"/>
      <c r="F1135" s="145"/>
      <c r="G1135" s="146"/>
      <c r="H1135" s="147"/>
      <c r="I1135" s="130">
        <f>SUM(I1134:I1134)</f>
        <v>34.72</v>
      </c>
    </row>
    <row r="1136" spans="1:13" x14ac:dyDescent="0.25">
      <c r="A1136" s="135"/>
      <c r="B1136" s="136"/>
      <c r="C1136" s="137"/>
      <c r="D1136" s="135"/>
      <c r="E1136" s="135"/>
      <c r="F1136" s="138"/>
      <c r="G1136" s="138"/>
      <c r="H1136" s="138"/>
      <c r="I1136" s="138"/>
    </row>
    <row r="1137" spans="1:13" ht="30" x14ac:dyDescent="0.25">
      <c r="A1137" s="155" t="s">
        <v>590</v>
      </c>
      <c r="B1137" s="126">
        <v>3310</v>
      </c>
      <c r="C1137" s="127" t="s">
        <v>244</v>
      </c>
      <c r="D1137" s="126" t="s">
        <v>14</v>
      </c>
      <c r="E1137" s="126" t="s">
        <v>686</v>
      </c>
      <c r="F1137" s="156">
        <v>69.44</v>
      </c>
      <c r="G1137" s="128">
        <f>IFERROR(VLOOKUP(B1137,CPU!$B:$I,8,FALSE),"NÃO TEM")</f>
        <v>6.6000000000000005</v>
      </c>
      <c r="H1137" s="128">
        <f>ROUND(G1137*1.273,2)</f>
        <v>8.4</v>
      </c>
      <c r="I1137" s="128">
        <f>ROUND(H1137*F1137,2)</f>
        <v>583.29999999999995</v>
      </c>
      <c r="K1137" s="48">
        <f>IFERROR(VLOOKUP(A1137,ORÇAMENTO!$A:$I,9,FALSE),"NÃO TEM")</f>
        <v>583.29999999999995</v>
      </c>
      <c r="M1137" s="46" t="b">
        <f>K1137=I1137</f>
        <v>1</v>
      </c>
    </row>
    <row r="1138" spans="1:13" ht="31.5" x14ac:dyDescent="0.25">
      <c r="A1138" s="255" t="s">
        <v>282</v>
      </c>
      <c r="B1138" s="255"/>
      <c r="C1138" s="255"/>
      <c r="D1138" s="129" t="s">
        <v>98</v>
      </c>
      <c r="E1138" s="129" t="s">
        <v>275</v>
      </c>
      <c r="F1138" s="130" t="s">
        <v>276</v>
      </c>
      <c r="G1138" s="130" t="s">
        <v>277</v>
      </c>
      <c r="H1138" s="130" t="s">
        <v>278</v>
      </c>
      <c r="I1138" s="130" t="s">
        <v>58</v>
      </c>
    </row>
    <row r="1139" spans="1:13" x14ac:dyDescent="0.25">
      <c r="A1139" s="253" t="s">
        <v>311</v>
      </c>
      <c r="B1139" s="253"/>
      <c r="C1139" s="253"/>
      <c r="D1139" s="134" t="s">
        <v>686</v>
      </c>
      <c r="E1139" s="134">
        <v>2</v>
      </c>
      <c r="F1139" s="134">
        <v>12.4</v>
      </c>
      <c r="G1139" s="134"/>
      <c r="H1139" s="134">
        <v>2.8</v>
      </c>
      <c r="I1139" s="134">
        <f>H1139*F1139*E1139</f>
        <v>69.44</v>
      </c>
    </row>
    <row r="1140" spans="1:13" ht="15.75" x14ac:dyDescent="0.25">
      <c r="A1140" s="256"/>
      <c r="B1140" s="256"/>
      <c r="C1140" s="256"/>
      <c r="D1140" s="149"/>
      <c r="E1140" s="149"/>
      <c r="F1140" s="145"/>
      <c r="G1140" s="146"/>
      <c r="H1140" s="147"/>
      <c r="I1140" s="130">
        <f>SUM(I1139:I1139)</f>
        <v>69.44</v>
      </c>
    </row>
    <row r="1141" spans="1:13" x14ac:dyDescent="0.25">
      <c r="A1141" s="135"/>
      <c r="B1141" s="136"/>
      <c r="C1141" s="137"/>
      <c r="D1141" s="135"/>
      <c r="E1141" s="135"/>
      <c r="F1141" s="138"/>
      <c r="G1141" s="138"/>
      <c r="H1141" s="138"/>
      <c r="I1141" s="138"/>
    </row>
    <row r="1142" spans="1:13" ht="90" x14ac:dyDescent="0.25">
      <c r="A1142" s="155" t="s">
        <v>591</v>
      </c>
      <c r="B1142" s="126">
        <v>104234</v>
      </c>
      <c r="C1142" s="127" t="s">
        <v>245</v>
      </c>
      <c r="D1142" s="126" t="s">
        <v>7</v>
      </c>
      <c r="E1142" s="126" t="s">
        <v>686</v>
      </c>
      <c r="F1142" s="156">
        <v>1103.9995999999999</v>
      </c>
      <c r="G1142" s="128">
        <f>IFERROR(VLOOKUP(B1142,CPU!$B:$I,8,FALSE),"NÃO TEM")</f>
        <v>39.549999999999997</v>
      </c>
      <c r="H1142" s="128">
        <f>ROUND(G1142*1.273,2)</f>
        <v>50.35</v>
      </c>
      <c r="I1142" s="128">
        <f>ROUND(H1142*F1142,2)</f>
        <v>55586.38</v>
      </c>
      <c r="K1142" s="48">
        <f>IFERROR(VLOOKUP(A1142,ORÇAMENTO!$A:$I,9,FALSE),"NÃO TEM")</f>
        <v>55586.38</v>
      </c>
      <c r="M1142" s="46" t="b">
        <f>K1142=I1142</f>
        <v>1</v>
      </c>
    </row>
    <row r="1143" spans="1:13" ht="31.5" x14ac:dyDescent="0.25">
      <c r="A1143" s="255" t="s">
        <v>282</v>
      </c>
      <c r="B1143" s="255"/>
      <c r="C1143" s="255"/>
      <c r="D1143" s="129" t="s">
        <v>98</v>
      </c>
      <c r="E1143" s="129" t="s">
        <v>275</v>
      </c>
      <c r="F1143" s="130" t="s">
        <v>276</v>
      </c>
      <c r="G1143" s="130" t="s">
        <v>277</v>
      </c>
      <c r="H1143" s="130" t="s">
        <v>278</v>
      </c>
      <c r="I1143" s="130" t="s">
        <v>58</v>
      </c>
    </row>
    <row r="1144" spans="1:13" ht="15" customHeight="1" x14ac:dyDescent="0.25">
      <c r="A1144" s="253" t="s">
        <v>531</v>
      </c>
      <c r="B1144" s="253"/>
      <c r="C1144" s="253"/>
      <c r="D1144" s="134" t="s">
        <v>686</v>
      </c>
      <c r="E1144" s="134">
        <v>1</v>
      </c>
      <c r="F1144" s="134">
        <v>19.38</v>
      </c>
      <c r="G1144" s="134"/>
      <c r="H1144" s="134">
        <v>6</v>
      </c>
      <c r="I1144" s="134">
        <f>H1144*F1144</f>
        <v>116.28</v>
      </c>
    </row>
    <row r="1145" spans="1:13" x14ac:dyDescent="0.25">
      <c r="A1145" s="253" t="s">
        <v>530</v>
      </c>
      <c r="B1145" s="253"/>
      <c r="C1145" s="253"/>
      <c r="D1145" s="134"/>
      <c r="E1145" s="134">
        <v>2</v>
      </c>
      <c r="F1145" s="134">
        <v>14.78</v>
      </c>
      <c r="G1145" s="134"/>
      <c r="H1145" s="134">
        <v>6</v>
      </c>
      <c r="I1145" s="134">
        <f>H1145*F1145*E1145</f>
        <v>177.35999999999999</v>
      </c>
    </row>
    <row r="1146" spans="1:13" x14ac:dyDescent="0.25">
      <c r="A1146" s="253" t="s">
        <v>532</v>
      </c>
      <c r="B1146" s="253"/>
      <c r="C1146" s="253"/>
      <c r="D1146" s="134"/>
      <c r="E1146" s="134">
        <v>1</v>
      </c>
      <c r="F1146" s="134">
        <v>15.89</v>
      </c>
      <c r="G1146" s="134">
        <v>14.78</v>
      </c>
      <c r="H1146" s="134"/>
      <c r="I1146" s="134">
        <f>G1146*F1146*E1146</f>
        <v>234.85419999999999</v>
      </c>
    </row>
    <row r="1147" spans="1:13" x14ac:dyDescent="0.25">
      <c r="A1147" s="270" t="s">
        <v>528</v>
      </c>
      <c r="B1147" s="270"/>
      <c r="C1147" s="270"/>
      <c r="D1147" s="131"/>
      <c r="E1147" s="134">
        <v>1</v>
      </c>
      <c r="F1147" s="134">
        <v>19.38</v>
      </c>
      <c r="G1147" s="134">
        <v>14.78</v>
      </c>
      <c r="H1147" s="134"/>
      <c r="I1147" s="134">
        <f>G1147*F1147*E1147</f>
        <v>286.43639999999999</v>
      </c>
    </row>
    <row r="1148" spans="1:13" x14ac:dyDescent="0.25">
      <c r="A1148" s="256" t="s">
        <v>529</v>
      </c>
      <c r="B1148" s="256"/>
      <c r="C1148" s="256"/>
      <c r="D1148" s="131"/>
      <c r="E1148" s="150">
        <v>1</v>
      </c>
      <c r="F1148" s="151">
        <v>11.45</v>
      </c>
      <c r="G1148" s="146"/>
      <c r="H1148" s="150">
        <v>2.8</v>
      </c>
      <c r="I1148" s="134">
        <f>H1148*F1148*E1148</f>
        <v>32.059999999999995</v>
      </c>
    </row>
    <row r="1149" spans="1:13" x14ac:dyDescent="0.25">
      <c r="A1149" s="256" t="s">
        <v>533</v>
      </c>
      <c r="B1149" s="256"/>
      <c r="C1149" s="256"/>
      <c r="D1149" s="131"/>
      <c r="E1149" s="150">
        <v>2</v>
      </c>
      <c r="F1149" s="151">
        <v>10.4</v>
      </c>
      <c r="G1149" s="146"/>
      <c r="H1149" s="150">
        <v>2.8</v>
      </c>
      <c r="I1149" s="134">
        <f>H1149*F1149*E1149</f>
        <v>58.239999999999995</v>
      </c>
    </row>
    <row r="1150" spans="1:13" x14ac:dyDescent="0.25">
      <c r="A1150" s="256" t="s">
        <v>534</v>
      </c>
      <c r="B1150" s="256"/>
      <c r="C1150" s="256"/>
      <c r="D1150" s="131"/>
      <c r="E1150" s="150">
        <v>1</v>
      </c>
      <c r="F1150" s="151">
        <v>5.15</v>
      </c>
      <c r="G1150" s="151">
        <v>14.78</v>
      </c>
      <c r="H1150" s="150"/>
      <c r="I1150" s="134">
        <f>G1150*F1150*E1150</f>
        <v>76.117000000000004</v>
      </c>
    </row>
    <row r="1151" spans="1:13" x14ac:dyDescent="0.25">
      <c r="A1151" s="256" t="s">
        <v>535</v>
      </c>
      <c r="B1151" s="256"/>
      <c r="C1151" s="256"/>
      <c r="D1151" s="131"/>
      <c r="E1151" s="150">
        <v>2</v>
      </c>
      <c r="F1151" s="151">
        <v>3.3</v>
      </c>
      <c r="G1151" s="151">
        <v>2.14</v>
      </c>
      <c r="H1151" s="150"/>
      <c r="I1151" s="134">
        <f>G1151*F1151*E1151</f>
        <v>14.124000000000001</v>
      </c>
    </row>
    <row r="1152" spans="1:13" x14ac:dyDescent="0.25">
      <c r="A1152" s="256" t="s">
        <v>536</v>
      </c>
      <c r="B1152" s="256"/>
      <c r="C1152" s="256"/>
      <c r="D1152" s="131"/>
      <c r="E1152" s="150">
        <v>2</v>
      </c>
      <c r="F1152" s="151">
        <v>19.38</v>
      </c>
      <c r="G1152" s="151"/>
      <c r="H1152" s="150">
        <v>2.8</v>
      </c>
      <c r="I1152" s="134">
        <f>H1152*F1152*E1152</f>
        <v>108.52799999999999</v>
      </c>
    </row>
    <row r="1153" spans="1:13" ht="15.75" x14ac:dyDescent="0.25">
      <c r="A1153" s="256" t="s">
        <v>606</v>
      </c>
      <c r="B1153" s="256"/>
      <c r="C1153" s="256"/>
      <c r="D1153" s="131"/>
      <c r="E1153" s="150"/>
      <c r="F1153" s="151"/>
      <c r="G1153" s="146"/>
      <c r="H1153" s="150"/>
      <c r="I1153" s="130">
        <f>SUM(I1144:I1152)</f>
        <v>1103.9995999999999</v>
      </c>
    </row>
    <row r="1154" spans="1:13" x14ac:dyDescent="0.25">
      <c r="A1154" s="135"/>
      <c r="B1154" s="136"/>
      <c r="C1154" s="137"/>
      <c r="D1154" s="135"/>
      <c r="E1154" s="135"/>
      <c r="F1154" s="138"/>
      <c r="G1154" s="138"/>
      <c r="H1154" s="138"/>
      <c r="I1154" s="138"/>
    </row>
    <row r="1155" spans="1:13" ht="135" x14ac:dyDescent="0.25">
      <c r="A1155" s="155" t="s">
        <v>592</v>
      </c>
      <c r="B1155" s="126" t="s">
        <v>753</v>
      </c>
      <c r="C1155" s="127" t="s">
        <v>142</v>
      </c>
      <c r="D1155" s="126" t="s">
        <v>681</v>
      </c>
      <c r="E1155" s="126" t="s">
        <v>686</v>
      </c>
      <c r="F1155" s="156">
        <v>118.6</v>
      </c>
      <c r="G1155" s="128">
        <f>IFERROR(VLOOKUP(B1155,CPU!$B:$I,8,FALSE),"NÃO TEM")</f>
        <v>557</v>
      </c>
      <c r="H1155" s="128">
        <f>ROUND(G1155*1.273,2)</f>
        <v>709.06</v>
      </c>
      <c r="I1155" s="128">
        <f>ROUND(H1155*F1155,2)</f>
        <v>84094.52</v>
      </c>
      <c r="K1155" s="48">
        <f>IFERROR(VLOOKUP(A1155,ORÇAMENTO!$A:$I,9,FALSE),"NÃO TEM")</f>
        <v>84094.52</v>
      </c>
      <c r="M1155" s="46" t="b">
        <f>K1155=I1155</f>
        <v>1</v>
      </c>
    </row>
    <row r="1156" spans="1:13" ht="31.5" x14ac:dyDescent="0.25">
      <c r="A1156" s="255" t="s">
        <v>282</v>
      </c>
      <c r="B1156" s="255"/>
      <c r="C1156" s="255"/>
      <c r="D1156" s="129" t="s">
        <v>98</v>
      </c>
      <c r="E1156" s="129" t="s">
        <v>275</v>
      </c>
      <c r="F1156" s="130" t="s">
        <v>276</v>
      </c>
      <c r="G1156" s="130" t="s">
        <v>277</v>
      </c>
      <c r="H1156" s="130" t="s">
        <v>278</v>
      </c>
      <c r="I1156" s="130" t="s">
        <v>58</v>
      </c>
    </row>
    <row r="1157" spans="1:13" ht="15" customHeight="1" x14ac:dyDescent="0.25">
      <c r="A1157" s="253" t="s">
        <v>573</v>
      </c>
      <c r="B1157" s="253"/>
      <c r="C1157" s="253"/>
      <c r="D1157" s="134"/>
      <c r="E1157" s="134">
        <v>1</v>
      </c>
      <c r="F1157" s="134">
        <v>7.66</v>
      </c>
      <c r="G1157" s="134"/>
      <c r="H1157" s="134">
        <v>2.5</v>
      </c>
      <c r="I1157" s="134">
        <f t="shared" ref="I1157:I1164" si="9">H1157*F1157*E1157</f>
        <v>19.149999999999999</v>
      </c>
    </row>
    <row r="1158" spans="1:13" x14ac:dyDescent="0.25">
      <c r="A1158" s="253" t="s">
        <v>561</v>
      </c>
      <c r="B1158" s="253"/>
      <c r="C1158" s="253"/>
      <c r="D1158" s="134"/>
      <c r="E1158" s="134">
        <v>1</v>
      </c>
      <c r="F1158" s="134">
        <v>5.58</v>
      </c>
      <c r="G1158" s="134"/>
      <c r="H1158" s="134">
        <v>2.5</v>
      </c>
      <c r="I1158" s="134">
        <f t="shared" si="9"/>
        <v>13.95</v>
      </c>
    </row>
    <row r="1159" spans="1:13" ht="15" customHeight="1" x14ac:dyDescent="0.25">
      <c r="A1159" s="253" t="s">
        <v>562</v>
      </c>
      <c r="B1159" s="253"/>
      <c r="C1159" s="253"/>
      <c r="D1159" s="134"/>
      <c r="E1159" s="134">
        <v>1</v>
      </c>
      <c r="F1159" s="134">
        <v>2.5299999999999998</v>
      </c>
      <c r="G1159" s="134"/>
      <c r="H1159" s="134">
        <v>2.5</v>
      </c>
      <c r="I1159" s="134">
        <f t="shared" si="9"/>
        <v>6.3249999999999993</v>
      </c>
    </row>
    <row r="1160" spans="1:13" ht="15" customHeight="1" x14ac:dyDescent="0.25">
      <c r="A1160" s="253" t="s">
        <v>564</v>
      </c>
      <c r="B1160" s="253"/>
      <c r="C1160" s="253"/>
      <c r="D1160" s="134"/>
      <c r="E1160" s="134">
        <v>1</v>
      </c>
      <c r="F1160" s="134">
        <v>5.5</v>
      </c>
      <c r="G1160" s="134"/>
      <c r="H1160" s="134">
        <v>2.5</v>
      </c>
      <c r="I1160" s="134">
        <f t="shared" si="9"/>
        <v>13.75</v>
      </c>
    </row>
    <row r="1161" spans="1:13" ht="15" customHeight="1" x14ac:dyDescent="0.25">
      <c r="A1161" s="253" t="s">
        <v>565</v>
      </c>
      <c r="B1161" s="253"/>
      <c r="C1161" s="253"/>
      <c r="D1161" s="134"/>
      <c r="E1161" s="134">
        <v>1</v>
      </c>
      <c r="F1161" s="134">
        <v>4.1100000000000003</v>
      </c>
      <c r="G1161" s="134"/>
      <c r="H1161" s="134">
        <v>2.5</v>
      </c>
      <c r="I1161" s="134">
        <f t="shared" si="9"/>
        <v>10.275</v>
      </c>
    </row>
    <row r="1162" spans="1:13" ht="15" customHeight="1" x14ac:dyDescent="0.25">
      <c r="A1162" s="253" t="s">
        <v>566</v>
      </c>
      <c r="B1162" s="253"/>
      <c r="C1162" s="253"/>
      <c r="D1162" s="134"/>
      <c r="E1162" s="134">
        <v>1</v>
      </c>
      <c r="F1162" s="134">
        <v>4.7</v>
      </c>
      <c r="G1162" s="134"/>
      <c r="H1162" s="134">
        <v>2.5</v>
      </c>
      <c r="I1162" s="134">
        <f t="shared" si="9"/>
        <v>11.75</v>
      </c>
    </row>
    <row r="1163" spans="1:13" ht="15" customHeight="1" x14ac:dyDescent="0.25">
      <c r="A1163" s="253" t="s">
        <v>567</v>
      </c>
      <c r="B1163" s="253"/>
      <c r="C1163" s="253"/>
      <c r="D1163" s="134"/>
      <c r="E1163" s="134">
        <v>1</v>
      </c>
      <c r="F1163" s="134">
        <v>2.58</v>
      </c>
      <c r="G1163" s="134"/>
      <c r="H1163" s="134">
        <v>2.5</v>
      </c>
      <c r="I1163" s="134">
        <f t="shared" si="9"/>
        <v>6.45</v>
      </c>
    </row>
    <row r="1164" spans="1:13" x14ac:dyDescent="0.25">
      <c r="A1164" s="253" t="s">
        <v>557</v>
      </c>
      <c r="B1164" s="253"/>
      <c r="C1164" s="253"/>
      <c r="D1164" s="149"/>
      <c r="E1164" s="151">
        <v>1</v>
      </c>
      <c r="F1164" s="151">
        <v>14.78</v>
      </c>
      <c r="G1164" s="146"/>
      <c r="H1164" s="150">
        <v>2.5</v>
      </c>
      <c r="I1164" s="134">
        <f t="shared" si="9"/>
        <v>36.949999999999996</v>
      </c>
    </row>
    <row r="1165" spans="1:13" ht="15.75" x14ac:dyDescent="0.25">
      <c r="A1165" s="134"/>
      <c r="B1165" s="134"/>
      <c r="C1165" s="134"/>
      <c r="D1165" s="134"/>
      <c r="E1165" s="134"/>
      <c r="F1165" s="134"/>
      <c r="G1165" s="134"/>
      <c r="H1165" s="134"/>
      <c r="I1165" s="130">
        <f>SUM(I1157:I1164)</f>
        <v>118.6</v>
      </c>
    </row>
    <row r="1166" spans="1:13" x14ac:dyDescent="0.25">
      <c r="A1166" s="135"/>
      <c r="B1166" s="136"/>
      <c r="C1166" s="137"/>
      <c r="D1166" s="135"/>
      <c r="E1166" s="135"/>
      <c r="F1166" s="138"/>
      <c r="G1166" s="138"/>
      <c r="H1166" s="138"/>
      <c r="I1166" s="138"/>
    </row>
    <row r="1167" spans="1:13" ht="90" x14ac:dyDescent="0.25">
      <c r="A1167" s="155" t="s">
        <v>593</v>
      </c>
      <c r="B1167" s="126">
        <v>104723</v>
      </c>
      <c r="C1167" s="127" t="s">
        <v>246</v>
      </c>
      <c r="D1167" s="126" t="s">
        <v>7</v>
      </c>
      <c r="E1167" s="126" t="s">
        <v>686</v>
      </c>
      <c r="F1167" s="156">
        <v>172.47499999999999</v>
      </c>
      <c r="G1167" s="128">
        <f>IFERROR(VLOOKUP(B1167,CPU!$B:$I,8,FALSE),"NÃO TEM")</f>
        <v>203.3</v>
      </c>
      <c r="H1167" s="128">
        <f>ROUND(G1167*1.273,2)</f>
        <v>258.8</v>
      </c>
      <c r="I1167" s="128">
        <f>ROUND(H1167*F1167,2)</f>
        <v>44636.53</v>
      </c>
      <c r="K1167" s="48">
        <f>IFERROR(VLOOKUP(A1167,ORÇAMENTO!$A:$I,9,FALSE),"NÃO TEM")</f>
        <v>44636.53</v>
      </c>
      <c r="M1167" s="46" t="b">
        <f>K1167=I1167</f>
        <v>1</v>
      </c>
    </row>
    <row r="1168" spans="1:13" ht="15.75" customHeight="1" x14ac:dyDescent="0.25">
      <c r="A1168" s="255" t="s">
        <v>282</v>
      </c>
      <c r="B1168" s="255"/>
      <c r="C1168" s="255"/>
      <c r="D1168" s="129" t="s">
        <v>98</v>
      </c>
      <c r="E1168" s="129" t="s">
        <v>275</v>
      </c>
      <c r="F1168" s="130" t="s">
        <v>276</v>
      </c>
      <c r="G1168" s="130" t="s">
        <v>277</v>
      </c>
      <c r="H1168" s="130" t="s">
        <v>278</v>
      </c>
      <c r="I1168" s="130" t="s">
        <v>58</v>
      </c>
    </row>
    <row r="1169" spans="1:13" ht="15" customHeight="1" x14ac:dyDescent="0.25">
      <c r="A1169" s="256" t="s">
        <v>583</v>
      </c>
      <c r="B1169" s="256"/>
      <c r="C1169" s="256"/>
      <c r="D1169" s="131"/>
      <c r="E1169" s="150">
        <v>1</v>
      </c>
      <c r="F1169" s="134">
        <v>4.82</v>
      </c>
      <c r="G1169" s="134"/>
      <c r="H1169" s="134">
        <v>2.5</v>
      </c>
      <c r="I1169" s="134">
        <f t="shared" ref="I1169:I1178" si="10">H1169*F1169*E1169</f>
        <v>12.05</v>
      </c>
    </row>
    <row r="1170" spans="1:13" ht="15" customHeight="1" x14ac:dyDescent="0.25">
      <c r="A1170" s="253" t="s">
        <v>560</v>
      </c>
      <c r="B1170" s="253"/>
      <c r="C1170" s="253"/>
      <c r="D1170" s="134"/>
      <c r="E1170" s="134">
        <v>1</v>
      </c>
      <c r="F1170" s="134">
        <v>5.0599999999999996</v>
      </c>
      <c r="G1170" s="134"/>
      <c r="H1170" s="134">
        <v>2.5</v>
      </c>
      <c r="I1170" s="134">
        <f t="shared" si="10"/>
        <v>12.649999999999999</v>
      </c>
    </row>
    <row r="1171" spans="1:13" ht="15" customHeight="1" x14ac:dyDescent="0.25">
      <c r="A1171" s="253" t="s">
        <v>571</v>
      </c>
      <c r="B1171" s="253"/>
      <c r="C1171" s="253"/>
      <c r="D1171" s="134"/>
      <c r="E1171" s="134">
        <v>1</v>
      </c>
      <c r="F1171" s="134">
        <v>5.0599999999999996</v>
      </c>
      <c r="G1171" s="134"/>
      <c r="H1171" s="134">
        <v>2.5</v>
      </c>
      <c r="I1171" s="134">
        <f t="shared" si="10"/>
        <v>12.649999999999999</v>
      </c>
    </row>
    <row r="1172" spans="1:13" ht="15" customHeight="1" x14ac:dyDescent="0.25">
      <c r="A1172" s="253" t="s">
        <v>572</v>
      </c>
      <c r="B1172" s="253"/>
      <c r="C1172" s="253"/>
      <c r="D1172" s="134"/>
      <c r="E1172" s="134">
        <v>1</v>
      </c>
      <c r="F1172" s="134">
        <v>3.4</v>
      </c>
      <c r="G1172" s="134"/>
      <c r="H1172" s="134">
        <v>2.5</v>
      </c>
      <c r="I1172" s="134">
        <f t="shared" si="10"/>
        <v>8.5</v>
      </c>
    </row>
    <row r="1173" spans="1:13" ht="15" customHeight="1" x14ac:dyDescent="0.25">
      <c r="A1173" s="253" t="s">
        <v>561</v>
      </c>
      <c r="B1173" s="253"/>
      <c r="C1173" s="253"/>
      <c r="D1173" s="134"/>
      <c r="E1173" s="134">
        <v>1</v>
      </c>
      <c r="F1173" s="134">
        <v>5.56</v>
      </c>
      <c r="G1173" s="134"/>
      <c r="H1173" s="134">
        <v>2.5</v>
      </c>
      <c r="I1173" s="134">
        <f t="shared" si="10"/>
        <v>13.899999999999999</v>
      </c>
    </row>
    <row r="1174" spans="1:13" ht="15" customHeight="1" x14ac:dyDescent="0.25">
      <c r="A1174" s="253" t="s">
        <v>575</v>
      </c>
      <c r="B1174" s="253"/>
      <c r="C1174" s="253"/>
      <c r="D1174" s="134"/>
      <c r="E1174" s="134">
        <v>1</v>
      </c>
      <c r="F1174" s="134">
        <v>16.399999999999999</v>
      </c>
      <c r="G1174" s="134"/>
      <c r="H1174" s="134">
        <v>2.5</v>
      </c>
      <c r="I1174" s="134">
        <f t="shared" si="10"/>
        <v>41</v>
      </c>
    </row>
    <row r="1175" spans="1:13" ht="15" customHeight="1" x14ac:dyDescent="0.25">
      <c r="A1175" s="253" t="s">
        <v>564</v>
      </c>
      <c r="B1175" s="253"/>
      <c r="C1175" s="253"/>
      <c r="D1175" s="134"/>
      <c r="E1175" s="134">
        <v>1</v>
      </c>
      <c r="F1175" s="134">
        <v>6.19</v>
      </c>
      <c r="G1175" s="134"/>
      <c r="H1175" s="134">
        <v>2.5</v>
      </c>
      <c r="I1175" s="134">
        <f t="shared" si="10"/>
        <v>15.475000000000001</v>
      </c>
    </row>
    <row r="1176" spans="1:13" ht="15" customHeight="1" x14ac:dyDescent="0.25">
      <c r="A1176" s="253" t="s">
        <v>565</v>
      </c>
      <c r="B1176" s="253"/>
      <c r="C1176" s="253"/>
      <c r="D1176" s="134"/>
      <c r="E1176" s="134">
        <v>1</v>
      </c>
      <c r="F1176" s="134">
        <v>5.19</v>
      </c>
      <c r="G1176" s="134"/>
      <c r="H1176" s="134">
        <v>2.5</v>
      </c>
      <c r="I1176" s="134">
        <f t="shared" si="10"/>
        <v>12.975000000000001</v>
      </c>
    </row>
    <row r="1177" spans="1:13" ht="15" customHeight="1" x14ac:dyDescent="0.25">
      <c r="A1177" s="253" t="s">
        <v>566</v>
      </c>
      <c r="B1177" s="253"/>
      <c r="C1177" s="253"/>
      <c r="D1177" s="134"/>
      <c r="E1177" s="134">
        <v>1</v>
      </c>
      <c r="F1177" s="134">
        <v>4.0999999999999996</v>
      </c>
      <c r="G1177" s="134"/>
      <c r="H1177" s="134">
        <v>2.5</v>
      </c>
      <c r="I1177" s="134">
        <f t="shared" si="10"/>
        <v>10.25</v>
      </c>
    </row>
    <row r="1178" spans="1:13" ht="15" customHeight="1" x14ac:dyDescent="0.25">
      <c r="A1178" s="253" t="s">
        <v>568</v>
      </c>
      <c r="B1178" s="253"/>
      <c r="C1178" s="253"/>
      <c r="D1178" s="134"/>
      <c r="E1178" s="134">
        <v>1</v>
      </c>
      <c r="F1178" s="134">
        <v>13.21</v>
      </c>
      <c r="G1178" s="134"/>
      <c r="H1178" s="134">
        <v>2.5</v>
      </c>
      <c r="I1178" s="134">
        <f t="shared" si="10"/>
        <v>33.025000000000006</v>
      </c>
    </row>
    <row r="1179" spans="1:13" ht="15" customHeight="1" x14ac:dyDescent="0.25">
      <c r="A1179" s="256"/>
      <c r="B1179" s="256"/>
      <c r="C1179" s="256"/>
      <c r="D1179" s="149"/>
      <c r="E1179" s="149"/>
      <c r="F1179" s="145"/>
      <c r="G1179" s="146"/>
      <c r="H1179" s="147"/>
      <c r="I1179" s="130">
        <f>SUM(I1169:I1178)</f>
        <v>172.47499999999999</v>
      </c>
    </row>
    <row r="1180" spans="1:13" ht="15" customHeight="1" x14ac:dyDescent="0.25">
      <c r="A1180" s="135"/>
      <c r="B1180" s="136"/>
      <c r="C1180" s="137"/>
      <c r="D1180" s="135"/>
      <c r="E1180" s="135"/>
      <c r="F1180" s="138"/>
      <c r="G1180" s="138"/>
      <c r="H1180" s="138"/>
      <c r="I1180" s="138"/>
    </row>
    <row r="1181" spans="1:13" ht="46.5" customHeight="1" x14ac:dyDescent="0.25">
      <c r="A1181" s="173" t="s">
        <v>594</v>
      </c>
      <c r="B1181" s="126">
        <v>102253</v>
      </c>
      <c r="C1181" s="182" t="s">
        <v>576</v>
      </c>
      <c r="D1181" s="126" t="s">
        <v>7</v>
      </c>
      <c r="E1181" s="126" t="s">
        <v>686</v>
      </c>
      <c r="F1181" s="156">
        <v>8.64</v>
      </c>
      <c r="G1181" s="128">
        <f>IFERROR(VLOOKUP(B1181,CPU!$B:$I,8,FALSE),"NÃO TEM")</f>
        <v>731.4899999999999</v>
      </c>
      <c r="H1181" s="128">
        <f>ROUND(G1181*1.273,2)</f>
        <v>931.19</v>
      </c>
      <c r="I1181" s="128">
        <f>ROUND(H1181*F1181,2)</f>
        <v>8045.48</v>
      </c>
      <c r="K1181" s="48">
        <f>IFERROR(VLOOKUP(A1181,ORÇAMENTO!$A:$I,9,FALSE),"NÃO TEM")</f>
        <v>8045.48</v>
      </c>
      <c r="M1181" s="46" t="b">
        <f>K1181=I1181</f>
        <v>1</v>
      </c>
    </row>
    <row r="1182" spans="1:13" ht="15.75" customHeight="1" x14ac:dyDescent="0.25">
      <c r="A1182" s="255" t="s">
        <v>282</v>
      </c>
      <c r="B1182" s="255"/>
      <c r="C1182" s="255"/>
      <c r="D1182" s="129" t="s">
        <v>98</v>
      </c>
      <c r="E1182" s="129" t="s">
        <v>275</v>
      </c>
      <c r="F1182" s="130" t="s">
        <v>276</v>
      </c>
      <c r="G1182" s="130" t="s">
        <v>277</v>
      </c>
      <c r="H1182" s="130" t="s">
        <v>278</v>
      </c>
      <c r="I1182" s="130" t="s">
        <v>58</v>
      </c>
      <c r="K1182" s="269"/>
      <c r="L1182" s="269"/>
      <c r="M1182" s="269"/>
    </row>
    <row r="1183" spans="1:13" ht="15" customHeight="1" x14ac:dyDescent="0.25">
      <c r="A1183" s="253" t="s">
        <v>577</v>
      </c>
      <c r="B1183" s="253"/>
      <c r="C1183" s="253"/>
      <c r="D1183" s="134"/>
      <c r="E1183" s="134">
        <v>2</v>
      </c>
      <c r="F1183" s="134">
        <v>2.4</v>
      </c>
      <c r="G1183" s="134"/>
      <c r="H1183" s="134">
        <v>1.8</v>
      </c>
      <c r="I1183" s="134">
        <f>H1183*F1183*E1183</f>
        <v>8.64</v>
      </c>
      <c r="K1183" s="269"/>
      <c r="L1183" s="269"/>
      <c r="M1183" s="269"/>
    </row>
    <row r="1184" spans="1:13" ht="15" customHeight="1" x14ac:dyDescent="0.25">
      <c r="A1184" s="260"/>
      <c r="B1184" s="260"/>
      <c r="C1184" s="260"/>
      <c r="D1184" s="143"/>
      <c r="E1184" s="143"/>
      <c r="F1184" s="143"/>
      <c r="G1184" s="143"/>
      <c r="H1184" s="143"/>
      <c r="I1184" s="184">
        <f>SUM(I1183)</f>
        <v>8.64</v>
      </c>
      <c r="K1184" s="269"/>
      <c r="L1184" s="269"/>
      <c r="M1184" s="269"/>
    </row>
    <row r="1185" spans="1:13" ht="15" customHeight="1" x14ac:dyDescent="0.25">
      <c r="A1185" s="135"/>
      <c r="B1185" s="136"/>
      <c r="C1185" s="137"/>
      <c r="D1185" s="135"/>
      <c r="E1185" s="135"/>
      <c r="F1185" s="138"/>
      <c r="G1185" s="138"/>
      <c r="H1185" s="138"/>
      <c r="I1185" s="138"/>
      <c r="K1185" s="269"/>
      <c r="L1185" s="269"/>
      <c r="M1185" s="269"/>
    </row>
    <row r="1186" spans="1:13" ht="15" customHeight="1" x14ac:dyDescent="0.25">
      <c r="A1186" s="124" t="s">
        <v>595</v>
      </c>
      <c r="B1186" s="258" t="s">
        <v>138</v>
      </c>
      <c r="C1186" s="258"/>
      <c r="D1186" s="258"/>
      <c r="E1186" s="258"/>
      <c r="F1186" s="258"/>
      <c r="G1186" s="258"/>
      <c r="H1186" s="258"/>
      <c r="I1186" s="125">
        <f>I1187+I1201+I1220+I1225</f>
        <v>267201.88</v>
      </c>
      <c r="K1186" s="48">
        <f>IFERROR(VLOOKUP(A1186,ORÇAMENTO!$A:$I,9,FALSE),"NÃO TEM")</f>
        <v>267201.88</v>
      </c>
      <c r="M1186" s="46" t="b">
        <f>K1186=I1186</f>
        <v>1</v>
      </c>
    </row>
    <row r="1187" spans="1:13" ht="43.5" customHeight="1" x14ac:dyDescent="0.25">
      <c r="A1187" s="126" t="s">
        <v>596</v>
      </c>
      <c r="B1187" s="126">
        <v>9617</v>
      </c>
      <c r="C1187" s="141" t="s">
        <v>248</v>
      </c>
      <c r="D1187" s="126" t="s">
        <v>14</v>
      </c>
      <c r="E1187" s="126" t="s">
        <v>686</v>
      </c>
      <c r="F1187" s="144">
        <v>377.49</v>
      </c>
      <c r="G1187" s="128">
        <f>IFERROR(VLOOKUP(B1187,CPU!$B:$I,8,FALSE),"NÃO TEM")</f>
        <v>248.3</v>
      </c>
      <c r="H1187" s="128">
        <f>ROUND(G1187*1.273,2)</f>
        <v>316.08999999999997</v>
      </c>
      <c r="I1187" s="128">
        <f>ROUND(H1187*F1187,2)</f>
        <v>119320.81</v>
      </c>
      <c r="K1187" s="48">
        <f>IFERROR(VLOOKUP(A1187,ORÇAMENTO!$A:$I,9,FALSE),"NÃO TEM")</f>
        <v>119320.81</v>
      </c>
      <c r="M1187" s="46" t="b">
        <f>K1187=I1187</f>
        <v>1</v>
      </c>
    </row>
    <row r="1188" spans="1:13" ht="15.75" customHeight="1" x14ac:dyDescent="0.25">
      <c r="A1188" s="255" t="s">
        <v>282</v>
      </c>
      <c r="B1188" s="255"/>
      <c r="C1188" s="255"/>
      <c r="D1188" s="129" t="s">
        <v>98</v>
      </c>
      <c r="E1188" s="129" t="s">
        <v>275</v>
      </c>
      <c r="F1188" s="130" t="s">
        <v>276</v>
      </c>
      <c r="G1188" s="130" t="s">
        <v>277</v>
      </c>
      <c r="H1188" s="130" t="s">
        <v>278</v>
      </c>
      <c r="I1188" s="130" t="s">
        <v>58</v>
      </c>
      <c r="K1188" s="45"/>
      <c r="L1188" s="45"/>
      <c r="M1188" s="45"/>
    </row>
    <row r="1189" spans="1:13" ht="15" customHeight="1" x14ac:dyDescent="0.25">
      <c r="A1189" s="253" t="s">
        <v>573</v>
      </c>
      <c r="B1189" s="253"/>
      <c r="C1189" s="253"/>
      <c r="D1189" s="134"/>
      <c r="E1189" s="134"/>
      <c r="F1189" s="134"/>
      <c r="G1189" s="134"/>
      <c r="H1189" s="134"/>
      <c r="I1189" s="134">
        <v>31.55</v>
      </c>
      <c r="K1189" s="52"/>
      <c r="L1189" s="52"/>
      <c r="M1189" s="52"/>
    </row>
    <row r="1190" spans="1:13" ht="15" customHeight="1" x14ac:dyDescent="0.25">
      <c r="A1190" s="253" t="s">
        <v>560</v>
      </c>
      <c r="B1190" s="253"/>
      <c r="C1190" s="253"/>
      <c r="D1190" s="158"/>
      <c r="E1190" s="158"/>
      <c r="F1190" s="134"/>
      <c r="G1190" s="134"/>
      <c r="H1190" s="134"/>
      <c r="I1190" s="134">
        <v>8.39</v>
      </c>
      <c r="K1190" s="45"/>
      <c r="L1190" s="45"/>
      <c r="M1190" s="45"/>
    </row>
    <row r="1191" spans="1:13" ht="15" customHeight="1" x14ac:dyDescent="0.25">
      <c r="A1191" s="253" t="s">
        <v>578</v>
      </c>
      <c r="B1191" s="253"/>
      <c r="C1191" s="253"/>
      <c r="D1191" s="158"/>
      <c r="E1191" s="158"/>
      <c r="F1191" s="134"/>
      <c r="G1191" s="134"/>
      <c r="H1191" s="134"/>
      <c r="I1191" s="134">
        <v>8.7100000000000009</v>
      </c>
      <c r="K1191" s="45"/>
      <c r="L1191" s="45"/>
      <c r="M1191" s="45"/>
    </row>
    <row r="1192" spans="1:13" ht="15" customHeight="1" x14ac:dyDescent="0.25">
      <c r="A1192" s="253" t="s">
        <v>561</v>
      </c>
      <c r="B1192" s="253"/>
      <c r="C1192" s="253"/>
      <c r="D1192" s="158"/>
      <c r="E1192" s="158"/>
      <c r="F1192" s="134"/>
      <c r="G1192" s="134"/>
      <c r="H1192" s="134"/>
      <c r="I1192" s="134">
        <v>27.92</v>
      </c>
      <c r="K1192" s="45"/>
      <c r="L1192" s="45"/>
      <c r="M1192" s="45"/>
    </row>
    <row r="1193" spans="1:13" ht="15" customHeight="1" x14ac:dyDescent="0.25">
      <c r="A1193" s="253" t="s">
        <v>562</v>
      </c>
      <c r="B1193" s="253"/>
      <c r="C1193" s="253"/>
      <c r="D1193" s="158"/>
      <c r="E1193" s="158"/>
      <c r="F1193" s="134"/>
      <c r="G1193" s="134"/>
      <c r="H1193" s="134"/>
      <c r="I1193" s="134">
        <v>15.64</v>
      </c>
      <c r="K1193" s="45"/>
      <c r="L1193" s="45"/>
      <c r="M1193" s="45"/>
    </row>
    <row r="1194" spans="1:13" ht="15" customHeight="1" x14ac:dyDescent="0.25">
      <c r="A1194" s="253" t="s">
        <v>564</v>
      </c>
      <c r="B1194" s="253"/>
      <c r="C1194" s="253"/>
      <c r="D1194" s="158"/>
      <c r="E1194" s="158"/>
      <c r="F1194" s="134"/>
      <c r="G1194" s="134"/>
      <c r="H1194" s="134"/>
      <c r="I1194" s="134">
        <v>53.61</v>
      </c>
      <c r="K1194" s="45"/>
      <c r="L1194" s="45"/>
      <c r="M1194" s="45"/>
    </row>
    <row r="1195" spans="1:13" ht="15" customHeight="1" x14ac:dyDescent="0.25">
      <c r="A1195" s="253" t="s">
        <v>565</v>
      </c>
      <c r="B1195" s="253"/>
      <c r="C1195" s="253"/>
      <c r="D1195" s="158"/>
      <c r="E1195" s="158"/>
      <c r="F1195" s="134"/>
      <c r="G1195" s="134"/>
      <c r="H1195" s="134"/>
      <c r="I1195" s="134">
        <v>37.22</v>
      </c>
      <c r="K1195" s="45"/>
      <c r="L1195" s="45"/>
      <c r="M1195" s="45"/>
    </row>
    <row r="1196" spans="1:13" ht="15" customHeight="1" x14ac:dyDescent="0.25">
      <c r="A1196" s="253" t="s">
        <v>566</v>
      </c>
      <c r="B1196" s="253"/>
      <c r="C1196" s="253"/>
      <c r="D1196" s="134"/>
      <c r="E1196" s="134"/>
      <c r="F1196" s="134"/>
      <c r="G1196" s="134"/>
      <c r="H1196" s="134"/>
      <c r="I1196" s="134">
        <v>34.74</v>
      </c>
    </row>
    <row r="1197" spans="1:13" ht="15" customHeight="1" x14ac:dyDescent="0.25">
      <c r="A1197" s="253" t="s">
        <v>567</v>
      </c>
      <c r="B1197" s="253"/>
      <c r="C1197" s="253"/>
      <c r="D1197" s="134"/>
      <c r="E1197" s="134"/>
      <c r="F1197" s="134"/>
      <c r="G1197" s="134"/>
      <c r="H1197" s="134"/>
      <c r="I1197" s="134">
        <v>16.64</v>
      </c>
    </row>
    <row r="1198" spans="1:13" ht="15" customHeight="1" x14ac:dyDescent="0.25">
      <c r="A1198" s="253" t="s">
        <v>1618</v>
      </c>
      <c r="B1198" s="253"/>
      <c r="C1198" s="253"/>
      <c r="D1198" s="134"/>
      <c r="E1198" s="134"/>
      <c r="F1198" s="134"/>
      <c r="G1198" s="134"/>
      <c r="H1198" s="134"/>
      <c r="I1198" s="134">
        <v>143.07</v>
      </c>
    </row>
    <row r="1199" spans="1:13" ht="15" customHeight="1" x14ac:dyDescent="0.25">
      <c r="A1199" s="256"/>
      <c r="B1199" s="256"/>
      <c r="C1199" s="256"/>
      <c r="D1199" s="149"/>
      <c r="E1199" s="149"/>
      <c r="F1199" s="145"/>
      <c r="G1199" s="146"/>
      <c r="H1199" s="147"/>
      <c r="I1199" s="130">
        <f>SUM(I1189:I1198)</f>
        <v>377.49</v>
      </c>
    </row>
    <row r="1200" spans="1:13" ht="15" customHeight="1" x14ac:dyDescent="0.25">
      <c r="A1200" s="135"/>
      <c r="B1200" s="136"/>
      <c r="C1200" s="137"/>
      <c r="D1200" s="135"/>
      <c r="E1200" s="135"/>
      <c r="F1200" s="138"/>
      <c r="G1200" s="138"/>
      <c r="H1200" s="138"/>
      <c r="I1200" s="138"/>
    </row>
    <row r="1201" spans="1:13" ht="43.5" customHeight="1" x14ac:dyDescent="0.25">
      <c r="A1201" s="126" t="s">
        <v>597</v>
      </c>
      <c r="B1201" s="126">
        <v>104596</v>
      </c>
      <c r="C1201" s="159" t="s">
        <v>247</v>
      </c>
      <c r="D1201" s="126" t="s">
        <v>7</v>
      </c>
      <c r="E1201" s="126" t="s">
        <v>686</v>
      </c>
      <c r="F1201" s="144">
        <v>345.47999999999996</v>
      </c>
      <c r="G1201" s="128">
        <f>IFERROR(VLOOKUP(B1201,CPU!$B:$I,8,FALSE),"NÃO TEM")</f>
        <v>150.16</v>
      </c>
      <c r="H1201" s="128">
        <f>ROUND(G1201*1.273,2)</f>
        <v>191.15</v>
      </c>
      <c r="I1201" s="128">
        <f>ROUND(H1201*F1201,2)</f>
        <v>66038.5</v>
      </c>
      <c r="K1201" s="48">
        <f>IFERROR(VLOOKUP(A1201,ORÇAMENTO!$A:$I,9,FALSE),"NÃO TEM")</f>
        <v>66038.5</v>
      </c>
      <c r="M1201" s="46" t="b">
        <f>K1201=I1201</f>
        <v>1</v>
      </c>
    </row>
    <row r="1202" spans="1:13" ht="15.75" customHeight="1" x14ac:dyDescent="0.25">
      <c r="A1202" s="255" t="s">
        <v>282</v>
      </c>
      <c r="B1202" s="255"/>
      <c r="C1202" s="255"/>
      <c r="D1202" s="129" t="s">
        <v>98</v>
      </c>
      <c r="E1202" s="129" t="s">
        <v>275</v>
      </c>
      <c r="F1202" s="130" t="s">
        <v>276</v>
      </c>
      <c r="G1202" s="130" t="s">
        <v>277</v>
      </c>
      <c r="H1202" s="130" t="s">
        <v>278</v>
      </c>
      <c r="I1202" s="130" t="s">
        <v>58</v>
      </c>
    </row>
    <row r="1203" spans="1:13" ht="15" customHeight="1" x14ac:dyDescent="0.25">
      <c r="A1203" s="253" t="s">
        <v>583</v>
      </c>
      <c r="B1203" s="253"/>
      <c r="C1203" s="253"/>
      <c r="D1203" s="158"/>
      <c r="E1203" s="158"/>
      <c r="F1203" s="134"/>
      <c r="G1203" s="134"/>
      <c r="H1203" s="134"/>
      <c r="I1203" s="134">
        <v>17.84</v>
      </c>
    </row>
    <row r="1204" spans="1:13" ht="15" customHeight="1" x14ac:dyDescent="0.25">
      <c r="A1204" s="253" t="s">
        <v>572</v>
      </c>
      <c r="B1204" s="253"/>
      <c r="C1204" s="253"/>
      <c r="D1204" s="158"/>
      <c r="E1204" s="158"/>
      <c r="F1204" s="134"/>
      <c r="G1204" s="134"/>
      <c r="H1204" s="134"/>
      <c r="I1204" s="134">
        <v>8.3000000000000007</v>
      </c>
    </row>
    <row r="1205" spans="1:13" ht="15" customHeight="1" x14ac:dyDescent="0.25">
      <c r="A1205" s="253" t="s">
        <v>561</v>
      </c>
      <c r="B1205" s="253"/>
      <c r="C1205" s="253"/>
      <c r="D1205" s="158"/>
      <c r="E1205" s="158"/>
      <c r="F1205" s="134"/>
      <c r="G1205" s="134"/>
      <c r="H1205" s="134"/>
      <c r="I1205" s="134">
        <v>27.92</v>
      </c>
    </row>
    <row r="1206" spans="1:13" ht="15" customHeight="1" x14ac:dyDescent="0.25">
      <c r="A1206" s="253" t="s">
        <v>582</v>
      </c>
      <c r="B1206" s="253"/>
      <c r="C1206" s="253"/>
      <c r="D1206" s="158"/>
      <c r="E1206" s="158"/>
      <c r="F1206" s="134"/>
      <c r="G1206" s="134"/>
      <c r="H1206" s="134"/>
      <c r="I1206" s="134">
        <v>14.2</v>
      </c>
    </row>
    <row r="1207" spans="1:13" ht="15" customHeight="1" x14ac:dyDescent="0.25">
      <c r="A1207" s="257" t="s">
        <v>563</v>
      </c>
      <c r="B1207" s="257"/>
      <c r="C1207" s="257"/>
      <c r="D1207" s="158"/>
      <c r="E1207" s="158"/>
      <c r="F1207" s="134"/>
      <c r="G1207" s="134"/>
      <c r="H1207" s="134"/>
      <c r="I1207" s="134">
        <v>40.369999999999997</v>
      </c>
    </row>
    <row r="1208" spans="1:13" ht="15" customHeight="1" x14ac:dyDescent="0.25">
      <c r="A1208" s="253" t="s">
        <v>568</v>
      </c>
      <c r="B1208" s="253"/>
      <c r="C1208" s="253"/>
      <c r="D1208" s="134"/>
      <c r="E1208" s="134"/>
      <c r="F1208" s="134"/>
      <c r="G1208" s="134"/>
      <c r="H1208" s="134"/>
      <c r="I1208" s="134">
        <v>20.23</v>
      </c>
    </row>
    <row r="1209" spans="1:13" ht="15" customHeight="1" x14ac:dyDescent="0.25">
      <c r="A1209" s="253" t="s">
        <v>584</v>
      </c>
      <c r="B1209" s="253"/>
      <c r="C1209" s="253"/>
      <c r="D1209" s="134"/>
      <c r="E1209" s="134"/>
      <c r="F1209" s="134"/>
      <c r="G1209" s="134"/>
      <c r="H1209" s="134"/>
      <c r="I1209" s="134">
        <v>33</v>
      </c>
    </row>
    <row r="1210" spans="1:13" ht="15" customHeight="1" x14ac:dyDescent="0.25">
      <c r="A1210" s="253" t="s">
        <v>585</v>
      </c>
      <c r="B1210" s="253"/>
      <c r="C1210" s="253"/>
      <c r="D1210" s="134"/>
      <c r="E1210" s="134"/>
      <c r="F1210" s="134"/>
      <c r="G1210" s="134"/>
      <c r="H1210" s="134"/>
      <c r="I1210" s="134">
        <v>41</v>
      </c>
    </row>
    <row r="1211" spans="1:13" ht="15" customHeight="1" x14ac:dyDescent="0.25">
      <c r="A1211" s="253" t="s">
        <v>569</v>
      </c>
      <c r="B1211" s="253"/>
      <c r="C1211" s="253"/>
      <c r="D1211" s="134"/>
      <c r="E1211" s="134"/>
      <c r="F1211" s="134"/>
      <c r="G1211" s="134"/>
      <c r="H1211" s="134"/>
      <c r="I1211" s="134">
        <v>13.54</v>
      </c>
    </row>
    <row r="1212" spans="1:13" ht="15" customHeight="1" x14ac:dyDescent="0.25">
      <c r="A1212" s="253" t="s">
        <v>570</v>
      </c>
      <c r="B1212" s="253"/>
      <c r="C1212" s="253"/>
      <c r="D1212" s="134"/>
      <c r="E1212" s="134"/>
      <c r="F1212" s="134"/>
      <c r="G1212" s="134"/>
      <c r="H1212" s="134"/>
      <c r="I1212" s="134">
        <v>7</v>
      </c>
    </row>
    <row r="1213" spans="1:13" ht="15" customHeight="1" x14ac:dyDescent="0.25">
      <c r="A1213" s="253" t="s">
        <v>579</v>
      </c>
      <c r="B1213" s="253"/>
      <c r="C1213" s="253"/>
      <c r="D1213" s="134"/>
      <c r="E1213" s="134"/>
      <c r="F1213" s="134"/>
      <c r="G1213" s="134"/>
      <c r="H1213" s="134"/>
      <c r="I1213" s="134">
        <v>41.18</v>
      </c>
    </row>
    <row r="1214" spans="1:13" ht="15" customHeight="1" x14ac:dyDescent="0.25">
      <c r="A1214" s="253" t="s">
        <v>586</v>
      </c>
      <c r="B1214" s="253"/>
      <c r="C1214" s="253"/>
      <c r="D1214" s="134"/>
      <c r="E1214" s="134"/>
      <c r="F1214" s="134"/>
      <c r="G1214" s="134"/>
      <c r="H1214" s="134"/>
      <c r="I1214" s="134">
        <v>7.2</v>
      </c>
    </row>
    <row r="1215" spans="1:13" ht="15" customHeight="1" x14ac:dyDescent="0.25">
      <c r="A1215" s="253" t="s">
        <v>587</v>
      </c>
      <c r="B1215" s="253"/>
      <c r="C1215" s="253"/>
      <c r="D1215" s="134"/>
      <c r="E1215" s="134"/>
      <c r="F1215" s="134"/>
      <c r="G1215" s="134"/>
      <c r="H1215" s="134"/>
      <c r="I1215" s="134">
        <v>31</v>
      </c>
    </row>
    <row r="1216" spans="1:13" ht="15" customHeight="1" x14ac:dyDescent="0.25">
      <c r="A1216" s="256" t="s">
        <v>580</v>
      </c>
      <c r="B1216" s="256"/>
      <c r="C1216" s="256"/>
      <c r="D1216" s="149"/>
      <c r="E1216" s="149"/>
      <c r="F1216" s="145"/>
      <c r="G1216" s="146"/>
      <c r="H1216" s="147"/>
      <c r="I1216" s="134">
        <v>24.7</v>
      </c>
    </row>
    <row r="1217" spans="1:13" ht="15" customHeight="1" x14ac:dyDescent="0.25">
      <c r="A1217" s="253" t="s">
        <v>581</v>
      </c>
      <c r="B1217" s="253"/>
      <c r="C1217" s="253"/>
      <c r="D1217" s="158"/>
      <c r="E1217" s="158"/>
      <c r="F1217" s="134"/>
      <c r="G1217" s="134"/>
      <c r="H1217" s="134"/>
      <c r="I1217" s="154">
        <v>18</v>
      </c>
    </row>
    <row r="1218" spans="1:13" ht="15" customHeight="1" x14ac:dyDescent="0.25">
      <c r="A1218" s="264"/>
      <c r="B1218" s="265"/>
      <c r="C1218" s="266"/>
      <c r="D1218" s="158"/>
      <c r="E1218" s="158"/>
      <c r="F1218" s="134"/>
      <c r="G1218" s="134"/>
      <c r="H1218" s="134"/>
      <c r="I1218" s="130">
        <f>SUM(I1203:I1217)</f>
        <v>345.47999999999996</v>
      </c>
    </row>
    <row r="1219" spans="1:13" ht="15" customHeight="1" x14ac:dyDescent="0.25">
      <c r="A1219" s="135"/>
      <c r="B1219" s="136"/>
      <c r="C1219" s="137"/>
      <c r="D1219" s="135"/>
      <c r="E1219" s="135"/>
      <c r="F1219" s="138"/>
      <c r="G1219" s="138"/>
      <c r="H1219" s="138"/>
      <c r="I1219" s="138"/>
    </row>
    <row r="1220" spans="1:13" ht="55.5" customHeight="1" x14ac:dyDescent="0.25">
      <c r="A1220" s="126" t="s">
        <v>598</v>
      </c>
      <c r="B1220" s="126">
        <v>11177</v>
      </c>
      <c r="C1220" s="141" t="s">
        <v>233</v>
      </c>
      <c r="D1220" s="126" t="s">
        <v>14</v>
      </c>
      <c r="E1220" s="126" t="s">
        <v>686</v>
      </c>
      <c r="F1220" s="144">
        <v>472.79999999999995</v>
      </c>
      <c r="G1220" s="128">
        <f>IFERROR(VLOOKUP(B1220,CPU!$B:$I,8,FALSE),"NÃO TEM")</f>
        <v>123.61000000000001</v>
      </c>
      <c r="H1220" s="128">
        <f>ROUND(G1220*1.273,2)</f>
        <v>157.36000000000001</v>
      </c>
      <c r="I1220" s="128">
        <f>ROUND(H1220*F1220,2)</f>
        <v>74399.81</v>
      </c>
      <c r="K1220" s="48">
        <f>IFERROR(VLOOKUP(A1220,ORÇAMENTO!$A:$I,9,FALSE),"NÃO TEM")</f>
        <v>74399.81</v>
      </c>
      <c r="M1220" s="46" t="b">
        <f>K1220=I1220</f>
        <v>1</v>
      </c>
    </row>
    <row r="1221" spans="1:13" ht="15.75" customHeight="1" x14ac:dyDescent="0.25">
      <c r="A1221" s="255" t="s">
        <v>282</v>
      </c>
      <c r="B1221" s="255"/>
      <c r="C1221" s="255"/>
      <c r="D1221" s="129" t="s">
        <v>98</v>
      </c>
      <c r="E1221" s="129" t="s">
        <v>275</v>
      </c>
      <c r="F1221" s="130" t="s">
        <v>276</v>
      </c>
      <c r="G1221" s="130" t="s">
        <v>277</v>
      </c>
      <c r="H1221" s="130" t="s">
        <v>278</v>
      </c>
      <c r="I1221" s="130" t="s">
        <v>58</v>
      </c>
    </row>
    <row r="1222" spans="1:13" ht="15" customHeight="1" x14ac:dyDescent="0.25">
      <c r="A1222" s="253" t="s">
        <v>342</v>
      </c>
      <c r="B1222" s="253"/>
      <c r="C1222" s="253"/>
      <c r="D1222" s="134" t="s">
        <v>686</v>
      </c>
      <c r="E1222" s="134">
        <v>2</v>
      </c>
      <c r="F1222" s="134">
        <v>39.4</v>
      </c>
      <c r="G1222" s="134"/>
      <c r="H1222" s="134">
        <v>6</v>
      </c>
      <c r="I1222" s="134">
        <f>E1222*F1222*H1222</f>
        <v>472.79999999999995</v>
      </c>
    </row>
    <row r="1223" spans="1:13" ht="15" customHeight="1" x14ac:dyDescent="0.25">
      <c r="A1223" s="256"/>
      <c r="B1223" s="256"/>
      <c r="C1223" s="256"/>
      <c r="D1223" s="149"/>
      <c r="E1223" s="149"/>
      <c r="F1223" s="145"/>
      <c r="G1223" s="146"/>
      <c r="H1223" s="147"/>
      <c r="I1223" s="130">
        <f>SUM(I1222:I1222)</f>
        <v>472.79999999999995</v>
      </c>
    </row>
    <row r="1224" spans="1:13" ht="15" customHeight="1" x14ac:dyDescent="0.25">
      <c r="A1224" s="135"/>
      <c r="B1224" s="136"/>
      <c r="C1224" s="137"/>
      <c r="D1224" s="135"/>
      <c r="E1224" s="135"/>
      <c r="F1224" s="138"/>
      <c r="G1224" s="138"/>
      <c r="H1224" s="138"/>
      <c r="I1224" s="138"/>
    </row>
    <row r="1225" spans="1:13" ht="30" x14ac:dyDescent="0.25">
      <c r="A1225" s="126" t="s">
        <v>599</v>
      </c>
      <c r="B1225" s="126">
        <v>10046</v>
      </c>
      <c r="C1225" s="159" t="s">
        <v>249</v>
      </c>
      <c r="D1225" s="126" t="s">
        <v>14</v>
      </c>
      <c r="E1225" s="126" t="s">
        <v>682</v>
      </c>
      <c r="F1225" s="144">
        <v>156</v>
      </c>
      <c r="G1225" s="128">
        <f>IFERROR(VLOOKUP(B1225,CPU!$B:$I,8,FALSE),"NÃO TEM")</f>
        <v>37.480000000000004</v>
      </c>
      <c r="H1225" s="128">
        <f>ROUND(G1225*1.273,2)</f>
        <v>47.71</v>
      </c>
      <c r="I1225" s="128">
        <f>ROUND(H1225*F1225,2)</f>
        <v>7442.76</v>
      </c>
      <c r="K1225" s="48">
        <f>IFERROR(VLOOKUP(A1225,ORÇAMENTO!$A:$I,9,FALSE),"NÃO TEM")</f>
        <v>7442.76</v>
      </c>
      <c r="M1225" s="46" t="b">
        <f>K1225=I1225</f>
        <v>1</v>
      </c>
    </row>
    <row r="1226" spans="1:13" ht="15.75" customHeight="1" x14ac:dyDescent="0.25">
      <c r="A1226" s="255" t="s">
        <v>282</v>
      </c>
      <c r="B1226" s="255"/>
      <c r="C1226" s="255"/>
      <c r="D1226" s="129" t="s">
        <v>98</v>
      </c>
      <c r="E1226" s="129" t="s">
        <v>275</v>
      </c>
      <c r="F1226" s="130" t="s">
        <v>276</v>
      </c>
      <c r="G1226" s="130" t="s">
        <v>277</v>
      </c>
      <c r="H1226" s="130" t="s">
        <v>278</v>
      </c>
      <c r="I1226" s="130" t="s">
        <v>58</v>
      </c>
    </row>
    <row r="1227" spans="1:13" ht="15" customHeight="1" x14ac:dyDescent="0.25">
      <c r="A1227" s="253" t="s">
        <v>311</v>
      </c>
      <c r="B1227" s="253"/>
      <c r="C1227" s="253"/>
      <c r="D1227" s="134" t="s">
        <v>682</v>
      </c>
      <c r="E1227" s="134">
        <v>2</v>
      </c>
      <c r="F1227" s="134">
        <v>78</v>
      </c>
      <c r="G1227" s="134"/>
      <c r="H1227" s="134"/>
      <c r="I1227" s="134">
        <f>F1227*E1227</f>
        <v>156</v>
      </c>
    </row>
    <row r="1228" spans="1:13" ht="15" customHeight="1" x14ac:dyDescent="0.25">
      <c r="A1228" s="256"/>
      <c r="B1228" s="256"/>
      <c r="C1228" s="256"/>
      <c r="D1228" s="149"/>
      <c r="E1228" s="149"/>
      <c r="F1228" s="145"/>
      <c r="G1228" s="146"/>
      <c r="H1228" s="147"/>
      <c r="I1228" s="130">
        <f>SUM(I1227:I1227)</f>
        <v>156</v>
      </c>
    </row>
    <row r="1229" spans="1:13" ht="15" customHeight="1" x14ac:dyDescent="0.25">
      <c r="A1229" s="135"/>
      <c r="B1229" s="136"/>
      <c r="C1229" s="137"/>
      <c r="D1229" s="135"/>
      <c r="E1229" s="135"/>
      <c r="F1229" s="138"/>
      <c r="G1229" s="138"/>
      <c r="H1229" s="138"/>
      <c r="I1229" s="138"/>
    </row>
    <row r="1230" spans="1:13" ht="15" customHeight="1" x14ac:dyDescent="0.25">
      <c r="A1230" s="124" t="s">
        <v>600</v>
      </c>
      <c r="B1230" s="258" t="s">
        <v>43</v>
      </c>
      <c r="C1230" s="258"/>
      <c r="D1230" s="258"/>
      <c r="E1230" s="258"/>
      <c r="F1230" s="258"/>
      <c r="G1230" s="258" t="e">
        <v>#REF!</v>
      </c>
      <c r="H1230" s="258"/>
      <c r="I1230" s="125">
        <f>I1231+I1236+I1241+I1246+I1251</f>
        <v>56041.56</v>
      </c>
      <c r="K1230" s="48">
        <f>IFERROR(VLOOKUP(A1230,ORÇAMENTO!$A:$I,9,FALSE),"NÃO TEM")</f>
        <v>56041.56</v>
      </c>
      <c r="M1230" s="46" t="b">
        <f>K1230=I1230</f>
        <v>1</v>
      </c>
    </row>
    <row r="1231" spans="1:13" ht="31.5" x14ac:dyDescent="0.25">
      <c r="A1231" s="126" t="s">
        <v>601</v>
      </c>
      <c r="B1231" s="126">
        <v>88485</v>
      </c>
      <c r="C1231" s="160" t="s">
        <v>44</v>
      </c>
      <c r="D1231" s="126" t="s">
        <v>7</v>
      </c>
      <c r="E1231" s="126" t="s">
        <v>686</v>
      </c>
      <c r="F1231" s="156">
        <v>711.19999999999993</v>
      </c>
      <c r="G1231" s="128">
        <f>IFERROR(VLOOKUP(B1231,CPU!$B:$I,8,FALSE),"NÃO TEM")</f>
        <v>3.5100000000000002</v>
      </c>
      <c r="H1231" s="128">
        <f>ROUND(G1231*1.273,2)</f>
        <v>4.47</v>
      </c>
      <c r="I1231" s="128">
        <f>ROUND(H1231*F1231,2)</f>
        <v>3179.06</v>
      </c>
      <c r="K1231" s="48">
        <f>IFERROR(VLOOKUP(A1231,ORÇAMENTO!$A:$I,9,FALSE),"NÃO TEM")</f>
        <v>3179.06</v>
      </c>
      <c r="M1231" s="46" t="b">
        <f>K1231=I1231</f>
        <v>1</v>
      </c>
    </row>
    <row r="1232" spans="1:13" ht="15.75" customHeight="1" x14ac:dyDescent="0.25">
      <c r="A1232" s="255" t="s">
        <v>282</v>
      </c>
      <c r="B1232" s="255"/>
      <c r="C1232" s="255"/>
      <c r="D1232" s="129" t="s">
        <v>98</v>
      </c>
      <c r="E1232" s="129" t="s">
        <v>275</v>
      </c>
      <c r="F1232" s="130" t="s">
        <v>276</v>
      </c>
      <c r="G1232" s="130" t="s">
        <v>277</v>
      </c>
      <c r="H1232" s="130" t="s">
        <v>278</v>
      </c>
      <c r="I1232" s="130" t="s">
        <v>58</v>
      </c>
    </row>
    <row r="1233" spans="1:13" ht="15" customHeight="1" x14ac:dyDescent="0.25">
      <c r="A1233" s="253" t="s">
        <v>311</v>
      </c>
      <c r="B1233" s="253"/>
      <c r="C1233" s="253"/>
      <c r="D1233" s="134" t="s">
        <v>686</v>
      </c>
      <c r="E1233" s="134">
        <v>1</v>
      </c>
      <c r="F1233" s="134">
        <v>254</v>
      </c>
      <c r="G1233" s="134"/>
      <c r="H1233" s="134">
        <v>2.8</v>
      </c>
      <c r="I1233" s="134">
        <f>H1233*F1233</f>
        <v>711.19999999999993</v>
      </c>
    </row>
    <row r="1234" spans="1:13" ht="15" customHeight="1" x14ac:dyDescent="0.25">
      <c r="A1234" s="256"/>
      <c r="B1234" s="256"/>
      <c r="C1234" s="256"/>
      <c r="D1234" s="149"/>
      <c r="E1234" s="149"/>
      <c r="F1234" s="145"/>
      <c r="G1234" s="146"/>
      <c r="H1234" s="147"/>
      <c r="I1234" s="130">
        <f>SUM(I1233:I1233)</f>
        <v>711.19999999999993</v>
      </c>
    </row>
    <row r="1235" spans="1:13" ht="15" customHeight="1" x14ac:dyDescent="0.25">
      <c r="A1235" s="135"/>
      <c r="B1235" s="136"/>
      <c r="C1235" s="137"/>
      <c r="D1235" s="135"/>
      <c r="E1235" s="135"/>
      <c r="F1235" s="138"/>
      <c r="G1235" s="138"/>
      <c r="H1235" s="138"/>
      <c r="I1235" s="138"/>
    </row>
    <row r="1236" spans="1:13" ht="30" x14ac:dyDescent="0.25">
      <c r="A1236" s="126" t="s">
        <v>602</v>
      </c>
      <c r="B1236" s="126">
        <v>88494</v>
      </c>
      <c r="C1236" s="127" t="s">
        <v>144</v>
      </c>
      <c r="D1236" s="126" t="s">
        <v>7</v>
      </c>
      <c r="E1236" s="126" t="s">
        <v>686</v>
      </c>
      <c r="F1236" s="156">
        <v>627.19999999999993</v>
      </c>
      <c r="G1236" s="128">
        <f>IFERROR(VLOOKUP(B1236,CPU!$B:$I,8,FALSE),"NÃO TEM")</f>
        <v>18.450000000000003</v>
      </c>
      <c r="H1236" s="128">
        <f>ROUND(G1236*1.273,2)</f>
        <v>23.49</v>
      </c>
      <c r="I1236" s="128">
        <f>ROUND(H1236*F1236,2)</f>
        <v>14732.93</v>
      </c>
      <c r="K1236" s="48">
        <f>IFERROR(VLOOKUP(A1236,ORÇAMENTO!$A:$I,9,FALSE),"NÃO TEM")</f>
        <v>14732.93</v>
      </c>
      <c r="M1236" s="46" t="b">
        <f>K1236=I1236</f>
        <v>1</v>
      </c>
    </row>
    <row r="1237" spans="1:13" ht="15.75" customHeight="1" x14ac:dyDescent="0.25">
      <c r="A1237" s="255" t="s">
        <v>282</v>
      </c>
      <c r="B1237" s="255"/>
      <c r="C1237" s="255"/>
      <c r="D1237" s="129" t="s">
        <v>98</v>
      </c>
      <c r="E1237" s="129" t="s">
        <v>275</v>
      </c>
      <c r="F1237" s="130" t="s">
        <v>276</v>
      </c>
      <c r="G1237" s="130" t="s">
        <v>277</v>
      </c>
      <c r="H1237" s="130" t="s">
        <v>278</v>
      </c>
      <c r="I1237" s="130" t="s">
        <v>58</v>
      </c>
    </row>
    <row r="1238" spans="1:13" ht="15" customHeight="1" x14ac:dyDescent="0.25">
      <c r="A1238" s="253" t="s">
        <v>311</v>
      </c>
      <c r="B1238" s="253"/>
      <c r="C1238" s="253"/>
      <c r="D1238" s="134" t="s">
        <v>686</v>
      </c>
      <c r="E1238" s="134">
        <v>1</v>
      </c>
      <c r="F1238" s="134">
        <v>224</v>
      </c>
      <c r="G1238" s="134"/>
      <c r="H1238" s="134">
        <v>2.8</v>
      </c>
      <c r="I1238" s="134">
        <f>H1238*F1238</f>
        <v>627.19999999999993</v>
      </c>
    </row>
    <row r="1239" spans="1:13" ht="15" customHeight="1" x14ac:dyDescent="0.25">
      <c r="A1239" s="256"/>
      <c r="B1239" s="256"/>
      <c r="C1239" s="256"/>
      <c r="D1239" s="149"/>
      <c r="E1239" s="149"/>
      <c r="F1239" s="145"/>
      <c r="G1239" s="146"/>
      <c r="H1239" s="147"/>
      <c r="I1239" s="130">
        <f>SUM(I1238:I1238)</f>
        <v>627.19999999999993</v>
      </c>
    </row>
    <row r="1240" spans="1:13" ht="15" customHeight="1" x14ac:dyDescent="0.25">
      <c r="A1240" s="135"/>
      <c r="B1240" s="136"/>
      <c r="C1240" s="137"/>
      <c r="D1240" s="135"/>
      <c r="E1240" s="135"/>
      <c r="F1240" s="138"/>
      <c r="G1240" s="138"/>
      <c r="H1240" s="138"/>
      <c r="I1240" s="138"/>
    </row>
    <row r="1241" spans="1:13" ht="45" x14ac:dyDescent="0.25">
      <c r="A1241" s="126" t="s">
        <v>603</v>
      </c>
      <c r="B1241" s="126">
        <v>88497</v>
      </c>
      <c r="C1241" s="127" t="s">
        <v>384</v>
      </c>
      <c r="D1241" s="126" t="s">
        <v>7</v>
      </c>
      <c r="E1241" s="126" t="s">
        <v>686</v>
      </c>
      <c r="F1241" s="156">
        <v>711.19999999999993</v>
      </c>
      <c r="G1241" s="128">
        <f>IFERROR(VLOOKUP(B1241,CPU!$B:$I,8,FALSE),"NÃO TEM")</f>
        <v>15.09</v>
      </c>
      <c r="H1241" s="128">
        <f>ROUND(G1241*1.273,2)</f>
        <v>19.21</v>
      </c>
      <c r="I1241" s="128">
        <f>ROUND(H1241*F1241,2)</f>
        <v>13662.15</v>
      </c>
      <c r="K1241" s="48">
        <f>IFERROR(VLOOKUP(A1241,ORÇAMENTO!$A:$I,9,FALSE),"NÃO TEM")</f>
        <v>13662.15</v>
      </c>
      <c r="M1241" s="46" t="b">
        <f>K1241=I1241</f>
        <v>1</v>
      </c>
    </row>
    <row r="1242" spans="1:13" ht="15.75" customHeight="1" x14ac:dyDescent="0.25">
      <c r="A1242" s="255" t="s">
        <v>282</v>
      </c>
      <c r="B1242" s="255"/>
      <c r="C1242" s="255"/>
      <c r="D1242" s="129" t="s">
        <v>98</v>
      </c>
      <c r="E1242" s="129" t="s">
        <v>275</v>
      </c>
      <c r="F1242" s="130" t="s">
        <v>276</v>
      </c>
      <c r="G1242" s="130" t="s">
        <v>277</v>
      </c>
      <c r="H1242" s="130" t="s">
        <v>278</v>
      </c>
      <c r="I1242" s="130" t="s">
        <v>58</v>
      </c>
    </row>
    <row r="1243" spans="1:13" ht="15" customHeight="1" x14ac:dyDescent="0.25">
      <c r="A1243" s="253" t="s">
        <v>311</v>
      </c>
      <c r="B1243" s="253"/>
      <c r="C1243" s="253"/>
      <c r="D1243" s="134" t="s">
        <v>686</v>
      </c>
      <c r="E1243" s="134">
        <v>1</v>
      </c>
      <c r="F1243" s="134">
        <v>254</v>
      </c>
      <c r="G1243" s="134"/>
      <c r="H1243" s="134">
        <v>2.8</v>
      </c>
      <c r="I1243" s="134">
        <f>H1243*F1243</f>
        <v>711.19999999999993</v>
      </c>
    </row>
    <row r="1244" spans="1:13" ht="15" customHeight="1" x14ac:dyDescent="0.25">
      <c r="A1244" s="253"/>
      <c r="B1244" s="253"/>
      <c r="C1244" s="253"/>
      <c r="D1244" s="134"/>
      <c r="E1244" s="134"/>
      <c r="F1244" s="134"/>
      <c r="G1244" s="134"/>
      <c r="H1244" s="134"/>
      <c r="I1244" s="130">
        <f>SUM(I1243)</f>
        <v>711.19999999999993</v>
      </c>
    </row>
    <row r="1245" spans="1:13" ht="15" customHeight="1" x14ac:dyDescent="0.25">
      <c r="A1245" s="135"/>
      <c r="B1245" s="136"/>
      <c r="C1245" s="137"/>
      <c r="D1245" s="135"/>
      <c r="E1245" s="135"/>
      <c r="F1245" s="138"/>
      <c r="G1245" s="138"/>
      <c r="H1245" s="138"/>
      <c r="I1245" s="138"/>
    </row>
    <row r="1246" spans="1:13" ht="30" x14ac:dyDescent="0.25">
      <c r="A1246" s="126" t="s">
        <v>604</v>
      </c>
      <c r="B1246" s="126">
        <v>88489</v>
      </c>
      <c r="C1246" s="127" t="s">
        <v>45</v>
      </c>
      <c r="D1246" s="126" t="s">
        <v>7</v>
      </c>
      <c r="E1246" s="126" t="s">
        <v>686</v>
      </c>
      <c r="F1246" s="162">
        <f>I1249</f>
        <v>1178.8</v>
      </c>
      <c r="G1246" s="128">
        <f>IFERROR(VLOOKUP(B1246,CPU!$B:$I,8,FALSE),"NÃO TEM")</f>
        <v>12.29</v>
      </c>
      <c r="H1246" s="128">
        <f>ROUND(G1246*1.273,2)</f>
        <v>15.65</v>
      </c>
      <c r="I1246" s="128">
        <f>ROUND(H1246*F1246,2)</f>
        <v>18448.22</v>
      </c>
      <c r="K1246" s="48">
        <f>IFERROR(VLOOKUP(A1246,ORÇAMENTO!$A:$I,9,FALSE),"NÃO TEM")</f>
        <v>18448.22</v>
      </c>
      <c r="M1246" s="46" t="b">
        <f>K1246=I1246</f>
        <v>1</v>
      </c>
    </row>
    <row r="1247" spans="1:13" ht="15.75" customHeight="1" x14ac:dyDescent="0.25">
      <c r="A1247" s="255" t="s">
        <v>282</v>
      </c>
      <c r="B1247" s="255"/>
      <c r="C1247" s="255"/>
      <c r="D1247" s="129" t="s">
        <v>98</v>
      </c>
      <c r="E1247" s="129" t="s">
        <v>275</v>
      </c>
      <c r="F1247" s="130" t="s">
        <v>276</v>
      </c>
      <c r="G1247" s="130" t="s">
        <v>277</v>
      </c>
      <c r="H1247" s="130" t="s">
        <v>278</v>
      </c>
      <c r="I1247" s="130" t="s">
        <v>58</v>
      </c>
    </row>
    <row r="1248" spans="1:13" ht="15" customHeight="1" x14ac:dyDescent="0.25">
      <c r="A1248" s="253" t="s">
        <v>311</v>
      </c>
      <c r="B1248" s="253"/>
      <c r="C1248" s="253"/>
      <c r="D1248" s="134" t="s">
        <v>686</v>
      </c>
      <c r="E1248" s="134">
        <v>1</v>
      </c>
      <c r="F1248" s="134">
        <v>421</v>
      </c>
      <c r="G1248" s="134"/>
      <c r="H1248" s="134">
        <v>2.8</v>
      </c>
      <c r="I1248" s="134">
        <f>H1248*F1248</f>
        <v>1178.8</v>
      </c>
    </row>
    <row r="1249" spans="1:13" ht="15" customHeight="1" x14ac:dyDescent="0.25">
      <c r="A1249" s="256"/>
      <c r="B1249" s="256"/>
      <c r="C1249" s="256"/>
      <c r="D1249" s="149"/>
      <c r="E1249" s="149"/>
      <c r="F1249" s="145"/>
      <c r="G1249" s="146"/>
      <c r="H1249" s="147"/>
      <c r="I1249" s="130">
        <f>SUM(I1248:I1248)</f>
        <v>1178.8</v>
      </c>
    </row>
    <row r="1250" spans="1:13" ht="15" customHeight="1" x14ac:dyDescent="0.25">
      <c r="A1250" s="135"/>
      <c r="B1250" s="136"/>
      <c r="C1250" s="137"/>
      <c r="D1250" s="135"/>
      <c r="E1250" s="135"/>
      <c r="F1250" s="138"/>
      <c r="G1250" s="138"/>
      <c r="H1250" s="138"/>
      <c r="I1250" s="138"/>
    </row>
    <row r="1251" spans="1:13" ht="45" x14ac:dyDescent="0.25">
      <c r="A1251" s="126" t="s">
        <v>675</v>
      </c>
      <c r="B1251" s="126">
        <v>96135</v>
      </c>
      <c r="C1251" s="127" t="s">
        <v>54</v>
      </c>
      <c r="D1251" s="126" t="s">
        <v>7</v>
      </c>
      <c r="E1251" s="126" t="s">
        <v>686</v>
      </c>
      <c r="F1251" s="162">
        <f>I1254</f>
        <v>192</v>
      </c>
      <c r="G1251" s="128">
        <f>IFERROR(VLOOKUP(B1251,CPU!$B:$I,8,FALSE),"NÃO TEM")</f>
        <v>24.63</v>
      </c>
      <c r="H1251" s="128">
        <f>ROUND(G1251*1.273,2)</f>
        <v>31.35</v>
      </c>
      <c r="I1251" s="128">
        <f>ROUND(H1251*F1251,2)</f>
        <v>6019.2</v>
      </c>
      <c r="K1251" s="48">
        <f>IFERROR(VLOOKUP(A1251,ORÇAMENTO!$A:$I,9,FALSE),"NÃO TEM")</f>
        <v>6019.2</v>
      </c>
      <c r="M1251" s="46" t="b">
        <f>K1251=I1251</f>
        <v>1</v>
      </c>
    </row>
    <row r="1252" spans="1:13" ht="15.75" customHeight="1" x14ac:dyDescent="0.25">
      <c r="A1252" s="255" t="s">
        <v>282</v>
      </c>
      <c r="B1252" s="255"/>
      <c r="C1252" s="255"/>
      <c r="D1252" s="129" t="s">
        <v>98</v>
      </c>
      <c r="E1252" s="129" t="s">
        <v>275</v>
      </c>
      <c r="F1252" s="130" t="s">
        <v>276</v>
      </c>
      <c r="G1252" s="130" t="s">
        <v>277</v>
      </c>
      <c r="H1252" s="130" t="s">
        <v>278</v>
      </c>
      <c r="I1252" s="130" t="s">
        <v>58</v>
      </c>
    </row>
    <row r="1253" spans="1:13" ht="15" customHeight="1" x14ac:dyDescent="0.25">
      <c r="A1253" s="253" t="s">
        <v>311</v>
      </c>
      <c r="B1253" s="253"/>
      <c r="C1253" s="253"/>
      <c r="D1253" s="134" t="s">
        <v>686</v>
      </c>
      <c r="E1253" s="134">
        <v>2</v>
      </c>
      <c r="F1253" s="134">
        <v>96</v>
      </c>
      <c r="G1253" s="134"/>
      <c r="H1253" s="134"/>
      <c r="I1253" s="134">
        <f>F1253*E1253</f>
        <v>192</v>
      </c>
    </row>
    <row r="1254" spans="1:13" ht="15" customHeight="1" x14ac:dyDescent="0.25">
      <c r="A1254" s="256"/>
      <c r="B1254" s="256"/>
      <c r="C1254" s="256"/>
      <c r="D1254" s="149"/>
      <c r="E1254" s="149"/>
      <c r="F1254" s="145"/>
      <c r="G1254" s="146"/>
      <c r="H1254" s="147"/>
      <c r="I1254" s="130">
        <f>SUM(I1253:I1253)</f>
        <v>192</v>
      </c>
    </row>
    <row r="1255" spans="1:13" ht="15" customHeight="1" x14ac:dyDescent="0.25">
      <c r="A1255" s="267"/>
      <c r="B1255" s="268"/>
      <c r="C1255" s="268"/>
      <c r="D1255" s="268"/>
      <c r="E1255" s="268"/>
      <c r="F1255" s="268"/>
      <c r="G1255" s="268"/>
      <c r="H1255" s="268"/>
      <c r="I1255" s="268"/>
    </row>
    <row r="1256" spans="1:13" ht="15" customHeight="1" x14ac:dyDescent="0.25">
      <c r="A1256" s="124" t="s">
        <v>608</v>
      </c>
      <c r="B1256" s="258" t="s">
        <v>111</v>
      </c>
      <c r="C1256" s="258"/>
      <c r="D1256" s="258"/>
      <c r="E1256" s="258"/>
      <c r="F1256" s="258"/>
      <c r="G1256" s="258"/>
      <c r="H1256" s="258"/>
      <c r="I1256" s="125">
        <f>I1257+I1263+I1270+I1276+I1281</f>
        <v>82168.459999999992</v>
      </c>
      <c r="K1256" s="48">
        <f>IFERROR(VLOOKUP(A1256,ORÇAMENTO!$A:$I,9,FALSE),"NÃO TEM")</f>
        <v>82168.459999999992</v>
      </c>
      <c r="M1256" s="46" t="b">
        <f>K1256=I1256</f>
        <v>1</v>
      </c>
    </row>
    <row r="1257" spans="1:13" ht="45" x14ac:dyDescent="0.25">
      <c r="A1257" s="126" t="s">
        <v>609</v>
      </c>
      <c r="B1257" s="126">
        <v>102184</v>
      </c>
      <c r="C1257" s="127" t="s">
        <v>344</v>
      </c>
      <c r="D1257" s="126" t="s">
        <v>7</v>
      </c>
      <c r="E1257" s="126" t="s">
        <v>33</v>
      </c>
      <c r="F1257" s="128">
        <v>12</v>
      </c>
      <c r="G1257" s="128">
        <f>IFERROR(VLOOKUP(B1257,CPU!$B:$I,8,FALSE),"NÃO TEM")</f>
        <v>1961.63</v>
      </c>
      <c r="H1257" s="128">
        <f>ROUND(G1257*1.273,2)</f>
        <v>2497.15</v>
      </c>
      <c r="I1257" s="128">
        <f>ROUND(H1257*F1257,2)</f>
        <v>29965.8</v>
      </c>
      <c r="K1257" s="48">
        <f>IFERROR(VLOOKUP(A1257,ORÇAMENTO!$A:$I,9,FALSE),"NÃO TEM")</f>
        <v>29965.8</v>
      </c>
      <c r="M1257" s="46" t="b">
        <f>K1257=I1257</f>
        <v>1</v>
      </c>
    </row>
    <row r="1258" spans="1:13" ht="15.75" customHeight="1" x14ac:dyDescent="0.25">
      <c r="A1258" s="255" t="s">
        <v>282</v>
      </c>
      <c r="B1258" s="255"/>
      <c r="C1258" s="255"/>
      <c r="D1258" s="129" t="s">
        <v>98</v>
      </c>
      <c r="E1258" s="129" t="s">
        <v>275</v>
      </c>
      <c r="F1258" s="130" t="s">
        <v>276</v>
      </c>
      <c r="G1258" s="130" t="s">
        <v>277</v>
      </c>
      <c r="H1258" s="130" t="s">
        <v>278</v>
      </c>
      <c r="I1258" s="130" t="s">
        <v>58</v>
      </c>
    </row>
    <row r="1259" spans="1:13" ht="15" customHeight="1" x14ac:dyDescent="0.25">
      <c r="A1259" s="253" t="s">
        <v>607</v>
      </c>
      <c r="B1259" s="253"/>
      <c r="C1259" s="253"/>
      <c r="D1259" s="131"/>
      <c r="E1259" s="150">
        <v>7</v>
      </c>
      <c r="F1259" s="133"/>
      <c r="G1259" s="133"/>
      <c r="H1259" s="133"/>
      <c r="I1259" s="134">
        <v>7</v>
      </c>
    </row>
    <row r="1260" spans="1:13" ht="15" customHeight="1" x14ac:dyDescent="0.25">
      <c r="A1260" s="253" t="s">
        <v>302</v>
      </c>
      <c r="B1260" s="253"/>
      <c r="C1260" s="253"/>
      <c r="D1260" s="131"/>
      <c r="E1260" s="150">
        <v>5</v>
      </c>
      <c r="F1260" s="133"/>
      <c r="G1260" s="133"/>
      <c r="H1260" s="133"/>
      <c r="I1260" s="134">
        <v>5</v>
      </c>
    </row>
    <row r="1261" spans="1:13" ht="15" customHeight="1" x14ac:dyDescent="0.25">
      <c r="A1261" s="253"/>
      <c r="B1261" s="253"/>
      <c r="C1261" s="253"/>
      <c r="D1261" s="131"/>
      <c r="E1261" s="150"/>
      <c r="F1261" s="133"/>
      <c r="G1261" s="133"/>
      <c r="H1261" s="133"/>
      <c r="I1261" s="130">
        <f>SUM(I1259:I1260)</f>
        <v>12</v>
      </c>
    </row>
    <row r="1262" spans="1:13" ht="15" customHeight="1" x14ac:dyDescent="0.25">
      <c r="A1262" s="135"/>
      <c r="B1262" s="136"/>
      <c r="C1262" s="137"/>
      <c r="D1262" s="135"/>
      <c r="E1262" s="135"/>
      <c r="F1262" s="138"/>
      <c r="G1262" s="138"/>
      <c r="H1262" s="138"/>
      <c r="I1262" s="138"/>
    </row>
    <row r="1263" spans="1:13" ht="45" x14ac:dyDescent="0.25">
      <c r="A1263" s="126" t="s">
        <v>610</v>
      </c>
      <c r="B1263" s="126">
        <v>102182</v>
      </c>
      <c r="C1263" s="127" t="s">
        <v>345</v>
      </c>
      <c r="D1263" s="126" t="s">
        <v>7</v>
      </c>
      <c r="E1263" s="126" t="s">
        <v>33</v>
      </c>
      <c r="F1263" s="128">
        <f>I1268</f>
        <v>5</v>
      </c>
      <c r="G1263" s="128">
        <f>IFERROR(VLOOKUP(B1263,CPU!$B:$I,8,FALSE),"NÃO TEM")</f>
        <v>1137.46</v>
      </c>
      <c r="H1263" s="128">
        <f>ROUND(G1263*1.273,2)</f>
        <v>1447.99</v>
      </c>
      <c r="I1263" s="128">
        <f>ROUND(H1263*F1263,2)</f>
        <v>7239.95</v>
      </c>
      <c r="K1263" s="48">
        <f>IFERROR(VLOOKUP(A1263,ORÇAMENTO!$A:$I,9,FALSE),"NÃO TEM")</f>
        <v>7239.95</v>
      </c>
      <c r="M1263" s="46" t="b">
        <f>K1263=I1263</f>
        <v>1</v>
      </c>
    </row>
    <row r="1264" spans="1:13" ht="15.75" customHeight="1" x14ac:dyDescent="0.25">
      <c r="A1264" s="255" t="s">
        <v>282</v>
      </c>
      <c r="B1264" s="255"/>
      <c r="C1264" s="255"/>
      <c r="D1264" s="129" t="s">
        <v>98</v>
      </c>
      <c r="E1264" s="129" t="s">
        <v>275</v>
      </c>
      <c r="F1264" s="130" t="s">
        <v>276</v>
      </c>
      <c r="G1264" s="130" t="s">
        <v>277</v>
      </c>
      <c r="H1264" s="130" t="s">
        <v>278</v>
      </c>
      <c r="I1264" s="130" t="s">
        <v>58</v>
      </c>
    </row>
    <row r="1265" spans="1:13" ht="15" customHeight="1" x14ac:dyDescent="0.25">
      <c r="A1265" s="253" t="s">
        <v>607</v>
      </c>
      <c r="B1265" s="253"/>
      <c r="C1265" s="253"/>
      <c r="D1265" s="131"/>
      <c r="E1265" s="150">
        <v>1</v>
      </c>
      <c r="F1265" s="133"/>
      <c r="G1265" s="133"/>
      <c r="H1265" s="133"/>
      <c r="I1265" s="134">
        <v>2</v>
      </c>
    </row>
    <row r="1266" spans="1:13" ht="15" customHeight="1" x14ac:dyDescent="0.25">
      <c r="A1266" s="253" t="s">
        <v>302</v>
      </c>
      <c r="B1266" s="253"/>
      <c r="C1266" s="253"/>
      <c r="D1266" s="131"/>
      <c r="E1266" s="150">
        <v>1</v>
      </c>
      <c r="F1266" s="133"/>
      <c r="G1266" s="133"/>
      <c r="H1266" s="133"/>
      <c r="I1266" s="134">
        <v>1</v>
      </c>
    </row>
    <row r="1267" spans="1:13" ht="15" customHeight="1" x14ac:dyDescent="0.25">
      <c r="A1267" s="264" t="s">
        <v>1620</v>
      </c>
      <c r="B1267" s="265"/>
      <c r="C1267" s="266"/>
      <c r="D1267" s="131"/>
      <c r="E1267" s="150">
        <v>2</v>
      </c>
      <c r="F1267" s="133"/>
      <c r="G1267" s="133"/>
      <c r="H1267" s="133"/>
      <c r="I1267" s="134">
        <v>2</v>
      </c>
    </row>
    <row r="1268" spans="1:13" ht="15" customHeight="1" x14ac:dyDescent="0.25">
      <c r="A1268" s="253"/>
      <c r="B1268" s="253"/>
      <c r="C1268" s="253"/>
      <c r="D1268" s="131"/>
      <c r="E1268" s="150"/>
      <c r="F1268" s="133"/>
      <c r="G1268" s="133"/>
      <c r="H1268" s="133"/>
      <c r="I1268" s="130">
        <f>SUM(I1265:I1267)</f>
        <v>5</v>
      </c>
    </row>
    <row r="1269" spans="1:13" ht="15" customHeight="1" x14ac:dyDescent="0.25">
      <c r="A1269" s="135"/>
      <c r="B1269" s="136"/>
      <c r="C1269" s="137"/>
      <c r="D1269" s="135"/>
      <c r="E1269" s="135"/>
      <c r="F1269" s="138"/>
      <c r="G1269" s="138"/>
      <c r="H1269" s="138"/>
      <c r="I1269" s="138"/>
    </row>
    <row r="1270" spans="1:13" ht="45" x14ac:dyDescent="0.25">
      <c r="A1270" s="126" t="s">
        <v>611</v>
      </c>
      <c r="B1270" s="126">
        <v>102183</v>
      </c>
      <c r="C1270" s="164" t="s">
        <v>537</v>
      </c>
      <c r="D1270" s="126" t="s">
        <v>7</v>
      </c>
      <c r="E1270" s="126" t="s">
        <v>33</v>
      </c>
      <c r="F1270" s="156">
        <v>2</v>
      </c>
      <c r="G1270" s="128">
        <f>IFERROR(VLOOKUP(B1270,CPU!$B:$I,8,FALSE),"NÃO TEM")</f>
        <v>2285.5</v>
      </c>
      <c r="H1270" s="128">
        <f>ROUND(G1270*1.273,2)</f>
        <v>2909.44</v>
      </c>
      <c r="I1270" s="128">
        <f>ROUND(H1270*F1270,2)</f>
        <v>5818.88</v>
      </c>
      <c r="K1270" s="48">
        <f>IFERROR(VLOOKUP(A1270,ORÇAMENTO!$A:$I,9,FALSE),"NÃO TEM")</f>
        <v>5818.88</v>
      </c>
      <c r="M1270" s="46" t="b">
        <f>K1270=I1270</f>
        <v>1</v>
      </c>
    </row>
    <row r="1271" spans="1:13" ht="15.75" customHeight="1" x14ac:dyDescent="0.25">
      <c r="A1271" s="255" t="s">
        <v>282</v>
      </c>
      <c r="B1271" s="255"/>
      <c r="C1271" s="255"/>
      <c r="D1271" s="129" t="s">
        <v>98</v>
      </c>
      <c r="E1271" s="129" t="s">
        <v>275</v>
      </c>
      <c r="F1271" s="130" t="s">
        <v>276</v>
      </c>
      <c r="G1271" s="130" t="s">
        <v>277</v>
      </c>
      <c r="H1271" s="130" t="s">
        <v>278</v>
      </c>
      <c r="I1271" s="130" t="s">
        <v>58</v>
      </c>
    </row>
    <row r="1272" spans="1:13" ht="15" customHeight="1" x14ac:dyDescent="0.25">
      <c r="A1272" s="256" t="s">
        <v>348</v>
      </c>
      <c r="B1272" s="256"/>
      <c r="C1272" s="256"/>
      <c r="D1272" s="163"/>
      <c r="E1272" s="150">
        <v>1</v>
      </c>
      <c r="F1272" s="163"/>
      <c r="G1272" s="163"/>
      <c r="H1272" s="163"/>
      <c r="I1272" s="134">
        <v>1</v>
      </c>
    </row>
    <row r="1273" spans="1:13" ht="15" customHeight="1" x14ac:dyDescent="0.25">
      <c r="A1273" s="261" t="s">
        <v>1619</v>
      </c>
      <c r="B1273" s="262"/>
      <c r="C1273" s="263"/>
      <c r="D1273" s="163"/>
      <c r="E1273" s="150">
        <v>1</v>
      </c>
      <c r="F1273" s="163"/>
      <c r="G1273" s="163"/>
      <c r="H1273" s="163"/>
      <c r="I1273" s="134">
        <v>1</v>
      </c>
    </row>
    <row r="1274" spans="1:13" ht="15" customHeight="1" x14ac:dyDescent="0.25">
      <c r="A1274" s="260"/>
      <c r="B1274" s="260"/>
      <c r="C1274" s="260"/>
      <c r="D1274" s="143"/>
      <c r="E1274" s="143"/>
      <c r="F1274" s="143"/>
      <c r="G1274" s="143"/>
      <c r="H1274" s="143"/>
      <c r="I1274" s="165">
        <f>SUM(I1272:I1273)</f>
        <v>2</v>
      </c>
    </row>
    <row r="1275" spans="1:13" ht="15" customHeight="1" x14ac:dyDescent="0.25">
      <c r="A1275" s="135"/>
      <c r="B1275" s="136"/>
      <c r="C1275" s="137"/>
      <c r="D1275" s="135"/>
      <c r="E1275" s="135"/>
      <c r="F1275" s="138"/>
      <c r="G1275" s="138"/>
      <c r="H1275" s="138"/>
      <c r="I1275" s="138"/>
    </row>
    <row r="1276" spans="1:13" ht="75" x14ac:dyDescent="0.25">
      <c r="A1276" s="126" t="s">
        <v>612</v>
      </c>
      <c r="B1276" s="126">
        <v>94569</v>
      </c>
      <c r="C1276" s="164" t="s">
        <v>349</v>
      </c>
      <c r="D1276" s="126" t="s">
        <v>7</v>
      </c>
      <c r="E1276" s="126" t="s">
        <v>686</v>
      </c>
      <c r="F1276" s="128">
        <v>37.4</v>
      </c>
      <c r="G1276" s="128">
        <f>IFERROR(VLOOKUP(B1276,CPU!$B:$I,8,FALSE),"NÃO TEM")</f>
        <v>682.08</v>
      </c>
      <c r="H1276" s="128">
        <f>ROUND(G1276*1.273,2)</f>
        <v>868.29</v>
      </c>
      <c r="I1276" s="128">
        <f>ROUND(H1276*F1276,2)</f>
        <v>32474.05</v>
      </c>
      <c r="K1276" s="48">
        <f>IFERROR(VLOOKUP(A1276,ORÇAMENTO!$A:$I,9,FALSE),"NÃO TEM")</f>
        <v>32474.05</v>
      </c>
      <c r="M1276" s="46" t="b">
        <f>K1276=I1276</f>
        <v>1</v>
      </c>
    </row>
    <row r="1277" spans="1:13" ht="15.75" customHeight="1" x14ac:dyDescent="0.25">
      <c r="A1277" s="255" t="s">
        <v>282</v>
      </c>
      <c r="B1277" s="255"/>
      <c r="C1277" s="255"/>
      <c r="D1277" s="129" t="s">
        <v>98</v>
      </c>
      <c r="E1277" s="129" t="s">
        <v>275</v>
      </c>
      <c r="F1277" s="130" t="s">
        <v>276</v>
      </c>
      <c r="G1277" s="130" t="s">
        <v>277</v>
      </c>
      <c r="H1277" s="130" t="s">
        <v>278</v>
      </c>
      <c r="I1277" s="130" t="s">
        <v>58</v>
      </c>
    </row>
    <row r="1278" spans="1:13" ht="15" customHeight="1" x14ac:dyDescent="0.25">
      <c r="A1278" s="131"/>
      <c r="B1278" s="166"/>
      <c r="C1278" s="131" t="s">
        <v>350</v>
      </c>
      <c r="D1278" s="163"/>
      <c r="E1278" s="150">
        <v>2</v>
      </c>
      <c r="F1278" s="150">
        <v>18.7</v>
      </c>
      <c r="G1278" s="163"/>
      <c r="H1278" s="150">
        <v>1</v>
      </c>
      <c r="I1278" s="134">
        <f>F1278*E1278</f>
        <v>37.4</v>
      </c>
    </row>
    <row r="1279" spans="1:13" ht="15" customHeight="1" x14ac:dyDescent="0.25">
      <c r="A1279" s="131"/>
      <c r="B1279" s="166"/>
      <c r="C1279" s="166"/>
      <c r="D1279" s="163"/>
      <c r="E1279" s="163"/>
      <c r="F1279" s="163"/>
      <c r="G1279" s="163"/>
      <c r="H1279" s="163"/>
      <c r="I1279" s="130">
        <f>SUM(I1278)</f>
        <v>37.4</v>
      </c>
    </row>
    <row r="1280" spans="1:13" ht="15" customHeight="1" x14ac:dyDescent="0.25">
      <c r="A1280" s="135"/>
      <c r="B1280" s="136"/>
      <c r="C1280" s="137"/>
      <c r="D1280" s="135"/>
      <c r="E1280" s="135"/>
      <c r="F1280" s="138"/>
      <c r="G1280" s="138"/>
      <c r="H1280" s="138"/>
      <c r="I1280" s="138"/>
    </row>
    <row r="1281" spans="1:13" ht="45" x14ac:dyDescent="0.25">
      <c r="A1281" s="126" t="s">
        <v>613</v>
      </c>
      <c r="B1281" s="126">
        <v>91338</v>
      </c>
      <c r="C1281" s="164" t="s">
        <v>351</v>
      </c>
      <c r="D1281" s="126" t="s">
        <v>7</v>
      </c>
      <c r="E1281" s="126" t="s">
        <v>686</v>
      </c>
      <c r="F1281" s="128">
        <f>I1284</f>
        <v>6</v>
      </c>
      <c r="G1281" s="128">
        <f>IFERROR(VLOOKUP(B1281,CPU!$B:$I,8,FALSE),"NÃO TEM")</f>
        <v>873.24</v>
      </c>
      <c r="H1281" s="128">
        <f>ROUND(G1281*1.273,2)</f>
        <v>1111.6300000000001</v>
      </c>
      <c r="I1281" s="128">
        <f>ROUND(H1281*F1281,2)</f>
        <v>6669.78</v>
      </c>
      <c r="K1281" s="48">
        <f>IFERROR(VLOOKUP(A1281,ORÇAMENTO!$A:$I,9,FALSE),"NÃO TEM")</f>
        <v>6669.78</v>
      </c>
      <c r="M1281" s="46" t="b">
        <f>K1281=I1281</f>
        <v>1</v>
      </c>
    </row>
    <row r="1282" spans="1:13" ht="15.75" customHeight="1" x14ac:dyDescent="0.25">
      <c r="A1282" s="255" t="s">
        <v>282</v>
      </c>
      <c r="B1282" s="255"/>
      <c r="C1282" s="255"/>
      <c r="D1282" s="129" t="s">
        <v>98</v>
      </c>
      <c r="E1282" s="129" t="s">
        <v>275</v>
      </c>
      <c r="F1282" s="130" t="s">
        <v>276</v>
      </c>
      <c r="G1282" s="130" t="s">
        <v>277</v>
      </c>
      <c r="H1282" s="130" t="s">
        <v>278</v>
      </c>
      <c r="I1282" s="130" t="s">
        <v>58</v>
      </c>
    </row>
    <row r="1283" spans="1:13" ht="15" customHeight="1" x14ac:dyDescent="0.25">
      <c r="A1283" s="256"/>
      <c r="B1283" s="256"/>
      <c r="C1283" s="256"/>
      <c r="D1283" s="163"/>
      <c r="E1283" s="150">
        <v>6</v>
      </c>
      <c r="F1283" s="150"/>
      <c r="G1283" s="163"/>
      <c r="H1283" s="150"/>
      <c r="I1283" s="134">
        <v>6</v>
      </c>
    </row>
    <row r="1284" spans="1:13" ht="15" customHeight="1" x14ac:dyDescent="0.25">
      <c r="A1284" s="256"/>
      <c r="B1284" s="256"/>
      <c r="C1284" s="256"/>
      <c r="D1284" s="143"/>
      <c r="E1284" s="150"/>
      <c r="F1284" s="150"/>
      <c r="G1284" s="163"/>
      <c r="H1284" s="150"/>
      <c r="I1284" s="130">
        <v>6</v>
      </c>
    </row>
    <row r="1285" spans="1:13" ht="15" customHeight="1" x14ac:dyDescent="0.25">
      <c r="A1285" s="135"/>
      <c r="B1285" s="136"/>
      <c r="C1285" s="137"/>
      <c r="D1285" s="135"/>
      <c r="E1285" s="135"/>
      <c r="F1285" s="138"/>
      <c r="G1285" s="138"/>
      <c r="H1285" s="138"/>
      <c r="I1285" s="138"/>
    </row>
    <row r="1286" spans="1:13" ht="15" customHeight="1" x14ac:dyDescent="0.25">
      <c r="A1286" s="124" t="s">
        <v>605</v>
      </c>
      <c r="B1286" s="258" t="s">
        <v>140</v>
      </c>
      <c r="C1286" s="258"/>
      <c r="D1286" s="258"/>
      <c r="E1286" s="258"/>
      <c r="F1286" s="258"/>
      <c r="G1286" s="258" t="e">
        <v>#REF!</v>
      </c>
      <c r="H1286" s="258"/>
      <c r="I1286" s="125">
        <f>I1287+I1292</f>
        <v>59941.919999999998</v>
      </c>
      <c r="K1286" s="48">
        <f>IFERROR(VLOOKUP(A1286,ORÇAMENTO!$A:$I,9,FALSE),"NÃO TEM")</f>
        <v>59941.919999999998</v>
      </c>
      <c r="M1286" s="46" t="b">
        <f>K1286=I1286</f>
        <v>1</v>
      </c>
    </row>
    <row r="1287" spans="1:13" ht="45" x14ac:dyDescent="0.25">
      <c r="A1287" s="167" t="s">
        <v>614</v>
      </c>
      <c r="B1287" s="126">
        <v>98546</v>
      </c>
      <c r="C1287" s="168" t="s">
        <v>352</v>
      </c>
      <c r="D1287" s="126" t="s">
        <v>7</v>
      </c>
      <c r="E1287" s="126" t="s">
        <v>686</v>
      </c>
      <c r="F1287" s="169">
        <v>64</v>
      </c>
      <c r="G1287" s="128">
        <f>IFERROR(VLOOKUP(B1287,CPU!$B:$I,8,FALSE),"NÃO TEM")</f>
        <v>132.59</v>
      </c>
      <c r="H1287" s="128">
        <f>ROUND(G1287*1.273,2)</f>
        <v>168.79</v>
      </c>
      <c r="I1287" s="128">
        <f>ROUND(H1287*F1287,2)</f>
        <v>10802.56</v>
      </c>
      <c r="K1287" s="48">
        <f>IFERROR(VLOOKUP(A1287,ORÇAMENTO!$A:$I,9,FALSE),"NÃO TEM")</f>
        <v>10802.56</v>
      </c>
      <c r="M1287" s="46" t="b">
        <f>K1287=I1287</f>
        <v>1</v>
      </c>
    </row>
    <row r="1288" spans="1:13" ht="15.75" customHeight="1" x14ac:dyDescent="0.25">
      <c r="A1288" s="255" t="s">
        <v>282</v>
      </c>
      <c r="B1288" s="255"/>
      <c r="C1288" s="255"/>
      <c r="D1288" s="129" t="s">
        <v>98</v>
      </c>
      <c r="E1288" s="129" t="s">
        <v>275</v>
      </c>
      <c r="F1288" s="130" t="s">
        <v>276</v>
      </c>
      <c r="G1288" s="130" t="s">
        <v>277</v>
      </c>
      <c r="H1288" s="130" t="s">
        <v>278</v>
      </c>
      <c r="I1288" s="130" t="s">
        <v>58</v>
      </c>
    </row>
    <row r="1289" spans="1:13" ht="15" customHeight="1" x14ac:dyDescent="0.25">
      <c r="A1289" s="253" t="s">
        <v>311</v>
      </c>
      <c r="B1289" s="253"/>
      <c r="C1289" s="253"/>
      <c r="D1289" s="134" t="s">
        <v>686</v>
      </c>
      <c r="E1289" s="134">
        <v>1</v>
      </c>
      <c r="F1289" s="134">
        <v>5</v>
      </c>
      <c r="G1289" s="134">
        <v>12.8</v>
      </c>
      <c r="H1289" s="134"/>
      <c r="I1289" s="134">
        <f>F1289*E1289*G1289</f>
        <v>64</v>
      </c>
    </row>
    <row r="1290" spans="1:13" ht="15" customHeight="1" x14ac:dyDescent="0.25">
      <c r="A1290" s="256"/>
      <c r="B1290" s="256"/>
      <c r="C1290" s="256"/>
      <c r="D1290" s="149"/>
      <c r="E1290" s="149"/>
      <c r="F1290" s="145"/>
      <c r="G1290" s="146"/>
      <c r="H1290" s="147"/>
      <c r="I1290" s="130">
        <f>SUM(I1289:I1289)</f>
        <v>64</v>
      </c>
    </row>
    <row r="1291" spans="1:13" ht="15" customHeight="1" x14ac:dyDescent="0.25">
      <c r="A1291" s="135"/>
      <c r="B1291" s="136"/>
      <c r="C1291" s="137"/>
      <c r="D1291" s="135"/>
      <c r="E1291" s="135"/>
      <c r="F1291" s="138"/>
      <c r="G1291" s="138"/>
      <c r="H1291" s="138"/>
      <c r="I1291" s="138"/>
    </row>
    <row r="1292" spans="1:13" ht="45" x14ac:dyDescent="0.25">
      <c r="A1292" s="167" t="s">
        <v>615</v>
      </c>
      <c r="B1292" s="126">
        <v>96110</v>
      </c>
      <c r="C1292" s="168" t="s">
        <v>574</v>
      </c>
      <c r="D1292" s="126" t="s">
        <v>7</v>
      </c>
      <c r="E1292" s="126" t="s">
        <v>686</v>
      </c>
      <c r="F1292" s="169">
        <f>I1315</f>
        <v>590.04999999999995</v>
      </c>
      <c r="G1292" s="128">
        <f>IFERROR(VLOOKUP(B1292,CPU!$B:$I,8,FALSE),"NÃO TEM")</f>
        <v>65.42</v>
      </c>
      <c r="H1292" s="128">
        <f>ROUND(G1292*1.273,2)</f>
        <v>83.28</v>
      </c>
      <c r="I1292" s="128">
        <f>ROUND(H1292*F1292,2)</f>
        <v>49139.360000000001</v>
      </c>
      <c r="K1292" s="48">
        <f>IFERROR(VLOOKUP(A1292,ORÇAMENTO!$A:$I,9,FALSE),"NÃO TEM")</f>
        <v>49139.360000000001</v>
      </c>
      <c r="M1292" s="46" t="b">
        <f>K1292=I1292</f>
        <v>1</v>
      </c>
    </row>
    <row r="1293" spans="1:13" ht="15.75" customHeight="1" x14ac:dyDescent="0.25">
      <c r="A1293" s="255" t="s">
        <v>282</v>
      </c>
      <c r="B1293" s="255"/>
      <c r="C1293" s="255"/>
      <c r="D1293" s="129" t="s">
        <v>98</v>
      </c>
      <c r="E1293" s="129" t="s">
        <v>275</v>
      </c>
      <c r="F1293" s="130" t="s">
        <v>276</v>
      </c>
      <c r="G1293" s="130" t="s">
        <v>277</v>
      </c>
      <c r="H1293" s="130" t="s">
        <v>278</v>
      </c>
      <c r="I1293" s="130" t="s">
        <v>58</v>
      </c>
    </row>
    <row r="1294" spans="1:13" ht="15" customHeight="1" x14ac:dyDescent="0.25">
      <c r="A1294" s="253" t="s">
        <v>583</v>
      </c>
      <c r="B1294" s="253"/>
      <c r="C1294" s="253"/>
      <c r="D1294" s="158"/>
      <c r="E1294" s="158"/>
      <c r="F1294" s="134"/>
      <c r="G1294" s="134"/>
      <c r="H1294" s="134"/>
      <c r="I1294" s="134">
        <v>17.84</v>
      </c>
    </row>
    <row r="1295" spans="1:13" ht="15" customHeight="1" x14ac:dyDescent="0.25">
      <c r="A1295" s="253" t="s">
        <v>572</v>
      </c>
      <c r="B1295" s="253"/>
      <c r="C1295" s="253"/>
      <c r="D1295" s="158"/>
      <c r="E1295" s="158"/>
      <c r="F1295" s="134"/>
      <c r="G1295" s="134"/>
      <c r="H1295" s="134"/>
      <c r="I1295" s="134">
        <v>8.3000000000000007</v>
      </c>
    </row>
    <row r="1296" spans="1:13" ht="15" customHeight="1" x14ac:dyDescent="0.25">
      <c r="A1296" s="253" t="s">
        <v>561</v>
      </c>
      <c r="B1296" s="253"/>
      <c r="C1296" s="253"/>
      <c r="D1296" s="158"/>
      <c r="E1296" s="158"/>
      <c r="F1296" s="134"/>
      <c r="G1296" s="134"/>
      <c r="H1296" s="134"/>
      <c r="I1296" s="134">
        <v>27.92</v>
      </c>
    </row>
    <row r="1297" spans="1:9" ht="15" customHeight="1" x14ac:dyDescent="0.25">
      <c r="A1297" s="253" t="s">
        <v>582</v>
      </c>
      <c r="B1297" s="253"/>
      <c r="C1297" s="253"/>
      <c r="D1297" s="158"/>
      <c r="E1297" s="158"/>
      <c r="F1297" s="134"/>
      <c r="G1297" s="134"/>
      <c r="H1297" s="134"/>
      <c r="I1297" s="134">
        <v>14.2</v>
      </c>
    </row>
    <row r="1298" spans="1:9" ht="15" customHeight="1" x14ac:dyDescent="0.25">
      <c r="A1298" s="257" t="s">
        <v>563</v>
      </c>
      <c r="B1298" s="257"/>
      <c r="C1298" s="257"/>
      <c r="D1298" s="158"/>
      <c r="E1298" s="158"/>
      <c r="F1298" s="134"/>
      <c r="G1298" s="134"/>
      <c r="H1298" s="134"/>
      <c r="I1298" s="134">
        <v>40.369999999999997</v>
      </c>
    </row>
    <row r="1299" spans="1:9" ht="15" customHeight="1" x14ac:dyDescent="0.25">
      <c r="A1299" s="253" t="s">
        <v>568</v>
      </c>
      <c r="B1299" s="253"/>
      <c r="C1299" s="253"/>
      <c r="D1299" s="134"/>
      <c r="E1299" s="134"/>
      <c r="F1299" s="134"/>
      <c r="G1299" s="134"/>
      <c r="H1299" s="134"/>
      <c r="I1299" s="134">
        <v>20.23</v>
      </c>
    </row>
    <row r="1300" spans="1:9" ht="15" customHeight="1" x14ac:dyDescent="0.25">
      <c r="A1300" s="253" t="s">
        <v>569</v>
      </c>
      <c r="B1300" s="253"/>
      <c r="C1300" s="253"/>
      <c r="D1300" s="134"/>
      <c r="E1300" s="134"/>
      <c r="F1300" s="134"/>
      <c r="G1300" s="134"/>
      <c r="H1300" s="134"/>
      <c r="I1300" s="134">
        <v>13.54</v>
      </c>
    </row>
    <row r="1301" spans="1:9" ht="15" customHeight="1" x14ac:dyDescent="0.25">
      <c r="A1301" s="253" t="s">
        <v>570</v>
      </c>
      <c r="B1301" s="253"/>
      <c r="C1301" s="253"/>
      <c r="D1301" s="134"/>
      <c r="E1301" s="134"/>
      <c r="F1301" s="134"/>
      <c r="G1301" s="134"/>
      <c r="H1301" s="134"/>
      <c r="I1301" s="134">
        <v>7</v>
      </c>
    </row>
    <row r="1302" spans="1:9" ht="15" customHeight="1" x14ac:dyDescent="0.25">
      <c r="A1302" s="253" t="s">
        <v>579</v>
      </c>
      <c r="B1302" s="253"/>
      <c r="C1302" s="253"/>
      <c r="D1302" s="134"/>
      <c r="E1302" s="134"/>
      <c r="F1302" s="134"/>
      <c r="G1302" s="134"/>
      <c r="H1302" s="134"/>
      <c r="I1302" s="134">
        <v>41.18</v>
      </c>
    </row>
    <row r="1303" spans="1:9" ht="15" customHeight="1" x14ac:dyDescent="0.25">
      <c r="A1303" s="253" t="s">
        <v>586</v>
      </c>
      <c r="B1303" s="253"/>
      <c r="C1303" s="253"/>
      <c r="D1303" s="134"/>
      <c r="E1303" s="134"/>
      <c r="F1303" s="134"/>
      <c r="G1303" s="134"/>
      <c r="H1303" s="134"/>
      <c r="I1303" s="134">
        <v>7.2</v>
      </c>
    </row>
    <row r="1304" spans="1:9" ht="15" customHeight="1" x14ac:dyDescent="0.25">
      <c r="A1304" s="256" t="s">
        <v>580</v>
      </c>
      <c r="B1304" s="256"/>
      <c r="C1304" s="256"/>
      <c r="D1304" s="149"/>
      <c r="E1304" s="149"/>
      <c r="F1304" s="145"/>
      <c r="G1304" s="146"/>
      <c r="H1304" s="147"/>
      <c r="I1304" s="134">
        <v>24.7</v>
      </c>
    </row>
    <row r="1305" spans="1:9" ht="15" customHeight="1" x14ac:dyDescent="0.25">
      <c r="A1305" s="253" t="s">
        <v>581</v>
      </c>
      <c r="B1305" s="253"/>
      <c r="C1305" s="253"/>
      <c r="D1305" s="158"/>
      <c r="E1305" s="158"/>
      <c r="F1305" s="134"/>
      <c r="G1305" s="134"/>
      <c r="H1305" s="134"/>
      <c r="I1305" s="154">
        <v>18</v>
      </c>
    </row>
    <row r="1306" spans="1:9" ht="15" customHeight="1" x14ac:dyDescent="0.25">
      <c r="A1306" s="253" t="s">
        <v>573</v>
      </c>
      <c r="B1306" s="253"/>
      <c r="C1306" s="253"/>
      <c r="D1306" s="134"/>
      <c r="E1306" s="134"/>
      <c r="F1306" s="134"/>
      <c r="G1306" s="134"/>
      <c r="H1306" s="134"/>
      <c r="I1306" s="134">
        <v>31.55</v>
      </c>
    </row>
    <row r="1307" spans="1:9" ht="15" customHeight="1" x14ac:dyDescent="0.25">
      <c r="A1307" s="253" t="s">
        <v>560</v>
      </c>
      <c r="B1307" s="253"/>
      <c r="C1307" s="253"/>
      <c r="D1307" s="158"/>
      <c r="E1307" s="158"/>
      <c r="F1307" s="134"/>
      <c r="G1307" s="134"/>
      <c r="H1307" s="134"/>
      <c r="I1307" s="134">
        <v>8.39</v>
      </c>
    </row>
    <row r="1308" spans="1:9" ht="15" customHeight="1" x14ac:dyDescent="0.25">
      <c r="A1308" s="253" t="s">
        <v>578</v>
      </c>
      <c r="B1308" s="253"/>
      <c r="C1308" s="253"/>
      <c r="D1308" s="158"/>
      <c r="E1308" s="158"/>
      <c r="F1308" s="134"/>
      <c r="G1308" s="134"/>
      <c r="H1308" s="134"/>
      <c r="I1308" s="134">
        <v>8.7100000000000009</v>
      </c>
    </row>
    <row r="1309" spans="1:9" ht="15" customHeight="1" x14ac:dyDescent="0.25">
      <c r="A1309" s="253" t="s">
        <v>562</v>
      </c>
      <c r="B1309" s="253"/>
      <c r="C1309" s="253"/>
      <c r="D1309" s="158"/>
      <c r="E1309" s="158"/>
      <c r="F1309" s="134"/>
      <c r="G1309" s="134"/>
      <c r="H1309" s="134"/>
      <c r="I1309" s="134">
        <v>15.64</v>
      </c>
    </row>
    <row r="1310" spans="1:9" ht="15" customHeight="1" x14ac:dyDescent="0.25">
      <c r="A1310" s="253" t="s">
        <v>564</v>
      </c>
      <c r="B1310" s="253"/>
      <c r="C1310" s="253"/>
      <c r="D1310" s="158"/>
      <c r="E1310" s="158"/>
      <c r="F1310" s="134"/>
      <c r="G1310" s="134"/>
      <c r="H1310" s="134"/>
      <c r="I1310" s="134">
        <v>53.61</v>
      </c>
    </row>
    <row r="1311" spans="1:9" ht="15" customHeight="1" x14ac:dyDescent="0.25">
      <c r="A1311" s="253" t="s">
        <v>565</v>
      </c>
      <c r="B1311" s="253"/>
      <c r="C1311" s="253"/>
      <c r="D1311" s="158"/>
      <c r="E1311" s="158"/>
      <c r="F1311" s="134"/>
      <c r="G1311" s="134"/>
      <c r="H1311" s="134"/>
      <c r="I1311" s="134">
        <v>37.22</v>
      </c>
    </row>
    <row r="1312" spans="1:9" ht="15" customHeight="1" x14ac:dyDescent="0.25">
      <c r="A1312" s="253" t="s">
        <v>566</v>
      </c>
      <c r="B1312" s="253"/>
      <c r="C1312" s="253"/>
      <c r="D1312" s="134"/>
      <c r="E1312" s="134"/>
      <c r="F1312" s="134"/>
      <c r="G1312" s="134"/>
      <c r="H1312" s="134"/>
      <c r="I1312" s="134">
        <v>34.74</v>
      </c>
    </row>
    <row r="1313" spans="1:13" ht="15" customHeight="1" x14ac:dyDescent="0.25">
      <c r="A1313" s="253" t="s">
        <v>567</v>
      </c>
      <c r="B1313" s="253"/>
      <c r="C1313" s="253"/>
      <c r="D1313" s="134"/>
      <c r="E1313" s="134"/>
      <c r="F1313" s="134"/>
      <c r="G1313" s="134"/>
      <c r="H1313" s="134"/>
      <c r="I1313" s="134">
        <v>16.64</v>
      </c>
    </row>
    <row r="1314" spans="1:13" ht="15" customHeight="1" x14ac:dyDescent="0.25">
      <c r="A1314" s="253" t="s">
        <v>557</v>
      </c>
      <c r="B1314" s="253"/>
      <c r="C1314" s="253"/>
      <c r="D1314" s="134"/>
      <c r="E1314" s="134"/>
      <c r="F1314" s="134"/>
      <c r="G1314" s="134"/>
      <c r="H1314" s="134"/>
      <c r="I1314" s="134">
        <v>143.07</v>
      </c>
    </row>
    <row r="1315" spans="1:13" ht="15" customHeight="1" x14ac:dyDescent="0.25">
      <c r="A1315" s="253"/>
      <c r="B1315" s="253"/>
      <c r="C1315" s="253"/>
      <c r="D1315" s="134"/>
      <c r="E1315" s="134"/>
      <c r="F1315" s="134"/>
      <c r="G1315" s="134"/>
      <c r="H1315" s="134"/>
      <c r="I1315" s="130">
        <f>SUM(I1294:I1314)</f>
        <v>590.04999999999995</v>
      </c>
    </row>
    <row r="1316" spans="1:13" ht="15" customHeight="1" x14ac:dyDescent="0.25">
      <c r="A1316" s="135"/>
      <c r="B1316" s="136"/>
      <c r="C1316" s="137"/>
      <c r="D1316" s="135"/>
      <c r="E1316" s="135"/>
      <c r="F1316" s="138"/>
      <c r="G1316" s="138"/>
      <c r="H1316" s="138"/>
      <c r="I1316" s="138"/>
    </row>
    <row r="1317" spans="1:13" ht="15" customHeight="1" x14ac:dyDescent="0.25">
      <c r="A1317" s="124" t="s">
        <v>617</v>
      </c>
      <c r="B1317" s="258" t="s">
        <v>113</v>
      </c>
      <c r="C1317" s="258"/>
      <c r="D1317" s="258"/>
      <c r="E1317" s="258"/>
      <c r="F1317" s="258"/>
      <c r="G1317" s="258" t="e">
        <v>#REF!</v>
      </c>
      <c r="H1317" s="258"/>
      <c r="I1317" s="125">
        <f>I1318+I1323+I1328+I1333+I1338+I1343+I1348+I1353+I1358+I1363+I1368+I1373+I1378</f>
        <v>17297.050000000003</v>
      </c>
      <c r="K1317" s="48">
        <f>IFERROR(VLOOKUP(A1317,ORÇAMENTO!$A:$I,9,FALSE),"NÃO TEM")</f>
        <v>17297.050000000003</v>
      </c>
      <c r="M1317" s="46" t="b">
        <f>K1317=I1317</f>
        <v>1</v>
      </c>
    </row>
    <row r="1318" spans="1:13" ht="60" x14ac:dyDescent="0.25">
      <c r="A1318" s="126" t="s">
        <v>618</v>
      </c>
      <c r="B1318" s="126">
        <v>86931</v>
      </c>
      <c r="C1318" s="127" t="s">
        <v>150</v>
      </c>
      <c r="D1318" s="126" t="s">
        <v>7</v>
      </c>
      <c r="E1318" s="126" t="s">
        <v>33</v>
      </c>
      <c r="F1318" s="156">
        <v>8</v>
      </c>
      <c r="G1318" s="128">
        <f>IFERROR(VLOOKUP(B1318,CPU!$B:$I,8,FALSE),"NÃO TEM")</f>
        <v>504.78</v>
      </c>
      <c r="H1318" s="128">
        <f>ROUND(G1318*1.273,2)</f>
        <v>642.58000000000004</v>
      </c>
      <c r="I1318" s="128">
        <f>ROUND(H1318*F1318,2)</f>
        <v>5140.6400000000003</v>
      </c>
      <c r="K1318" s="48">
        <f>IFERROR(VLOOKUP(A1318,ORÇAMENTO!$A:$I,9,FALSE),"NÃO TEM")</f>
        <v>5140.6400000000003</v>
      </c>
      <c r="M1318" s="46" t="b">
        <f>K1318=I1318</f>
        <v>1</v>
      </c>
    </row>
    <row r="1319" spans="1:13" ht="15.75" customHeight="1" x14ac:dyDescent="0.25">
      <c r="A1319" s="255" t="s">
        <v>282</v>
      </c>
      <c r="B1319" s="255"/>
      <c r="C1319" s="255"/>
      <c r="D1319" s="129" t="s">
        <v>98</v>
      </c>
      <c r="E1319" s="129" t="s">
        <v>275</v>
      </c>
      <c r="F1319" s="130" t="s">
        <v>276</v>
      </c>
      <c r="G1319" s="130" t="s">
        <v>277</v>
      </c>
      <c r="H1319" s="130" t="s">
        <v>278</v>
      </c>
      <c r="I1319" s="130" t="s">
        <v>58</v>
      </c>
    </row>
    <row r="1320" spans="1:13" ht="15" customHeight="1" x14ac:dyDescent="0.25">
      <c r="A1320" s="253" t="s">
        <v>311</v>
      </c>
      <c r="B1320" s="253"/>
      <c r="C1320" s="253"/>
      <c r="D1320" s="134" t="s">
        <v>33</v>
      </c>
      <c r="E1320" s="134">
        <v>8</v>
      </c>
      <c r="F1320" s="134"/>
      <c r="G1320" s="134"/>
      <c r="H1320" s="134"/>
      <c r="I1320" s="134">
        <v>8</v>
      </c>
    </row>
    <row r="1321" spans="1:13" ht="15" customHeight="1" x14ac:dyDescent="0.25">
      <c r="A1321" s="256"/>
      <c r="B1321" s="256"/>
      <c r="C1321" s="256"/>
      <c r="D1321" s="149"/>
      <c r="E1321" s="149"/>
      <c r="F1321" s="145"/>
      <c r="G1321" s="146"/>
      <c r="H1321" s="147"/>
      <c r="I1321" s="130">
        <v>8</v>
      </c>
    </row>
    <row r="1322" spans="1:13" ht="15" customHeight="1" x14ac:dyDescent="0.25">
      <c r="A1322" s="135"/>
      <c r="B1322" s="136"/>
      <c r="C1322" s="137"/>
      <c r="D1322" s="135"/>
      <c r="E1322" s="135"/>
      <c r="F1322" s="138"/>
      <c r="G1322" s="138"/>
      <c r="H1322" s="138"/>
      <c r="I1322" s="138"/>
    </row>
    <row r="1323" spans="1:13" ht="30" x14ac:dyDescent="0.25">
      <c r="A1323" s="126" t="s">
        <v>619</v>
      </c>
      <c r="B1323" s="126">
        <v>100849</v>
      </c>
      <c r="C1323" s="127" t="s">
        <v>151</v>
      </c>
      <c r="D1323" s="126" t="s">
        <v>7</v>
      </c>
      <c r="E1323" s="126" t="s">
        <v>33</v>
      </c>
      <c r="F1323" s="162">
        <v>8</v>
      </c>
      <c r="G1323" s="128">
        <f>IFERROR(VLOOKUP(B1323,CPU!$B:$I,8,FALSE),"NÃO TEM")</f>
        <v>46.68</v>
      </c>
      <c r="H1323" s="128">
        <f>ROUND(G1323*1.273,2)</f>
        <v>59.42</v>
      </c>
      <c r="I1323" s="128">
        <f>ROUND(H1323*F1323,2)</f>
        <v>475.36</v>
      </c>
      <c r="K1323" s="48">
        <f>IFERROR(VLOOKUP(A1323,ORÇAMENTO!$A:$I,9,FALSE),"NÃO TEM")</f>
        <v>475.36</v>
      </c>
      <c r="M1323" s="46" t="b">
        <f>K1323=I1323</f>
        <v>1</v>
      </c>
    </row>
    <row r="1324" spans="1:13" ht="15.75" customHeight="1" x14ac:dyDescent="0.25">
      <c r="A1324" s="255" t="s">
        <v>282</v>
      </c>
      <c r="B1324" s="255"/>
      <c r="C1324" s="255"/>
      <c r="D1324" s="129" t="s">
        <v>98</v>
      </c>
      <c r="E1324" s="129" t="s">
        <v>275</v>
      </c>
      <c r="F1324" s="130" t="s">
        <v>276</v>
      </c>
      <c r="G1324" s="130" t="s">
        <v>277</v>
      </c>
      <c r="H1324" s="130" t="s">
        <v>278</v>
      </c>
      <c r="I1324" s="130" t="s">
        <v>58</v>
      </c>
    </row>
    <row r="1325" spans="1:13" ht="15" customHeight="1" x14ac:dyDescent="0.25">
      <c r="A1325" s="253" t="s">
        <v>311</v>
      </c>
      <c r="B1325" s="253"/>
      <c r="C1325" s="253"/>
      <c r="D1325" s="134" t="s">
        <v>33</v>
      </c>
      <c r="E1325" s="134">
        <v>8</v>
      </c>
      <c r="F1325" s="134"/>
      <c r="G1325" s="134"/>
      <c r="H1325" s="134"/>
      <c r="I1325" s="134">
        <v>8</v>
      </c>
    </row>
    <row r="1326" spans="1:13" ht="15" customHeight="1" x14ac:dyDescent="0.25">
      <c r="A1326" s="256"/>
      <c r="B1326" s="256"/>
      <c r="C1326" s="256"/>
      <c r="D1326" s="149"/>
      <c r="E1326" s="149"/>
      <c r="F1326" s="145"/>
      <c r="G1326" s="146"/>
      <c r="H1326" s="147"/>
      <c r="I1326" s="130">
        <v>8</v>
      </c>
    </row>
    <row r="1327" spans="1:13" ht="15" customHeight="1" x14ac:dyDescent="0.25">
      <c r="A1327" s="135"/>
      <c r="B1327" s="136"/>
      <c r="C1327" s="137"/>
      <c r="D1327" s="135"/>
      <c r="E1327" s="135"/>
      <c r="F1327" s="138"/>
      <c r="G1327" s="138"/>
      <c r="H1327" s="138"/>
      <c r="I1327" s="138"/>
    </row>
    <row r="1328" spans="1:13" ht="45" x14ac:dyDescent="0.25">
      <c r="A1328" s="126" t="s">
        <v>620</v>
      </c>
      <c r="B1328" s="126">
        <v>95471</v>
      </c>
      <c r="C1328" s="127" t="s">
        <v>152</v>
      </c>
      <c r="D1328" s="126" t="s">
        <v>7</v>
      </c>
      <c r="E1328" s="126" t="s">
        <v>33</v>
      </c>
      <c r="F1328" s="156">
        <v>2</v>
      </c>
      <c r="G1328" s="128">
        <f>IFERROR(VLOOKUP(B1328,CPU!$B:$I,8,FALSE),"NÃO TEM")</f>
        <v>778.67</v>
      </c>
      <c r="H1328" s="128">
        <f>ROUND(G1328*1.273,2)</f>
        <v>991.25</v>
      </c>
      <c r="I1328" s="128">
        <f>ROUND(H1328*F1328,2)</f>
        <v>1982.5</v>
      </c>
      <c r="K1328" s="48">
        <f>IFERROR(VLOOKUP(A1328,ORÇAMENTO!$A:$I,9,FALSE),"NÃO TEM")</f>
        <v>1982.5</v>
      </c>
      <c r="M1328" s="46" t="b">
        <f>K1328=I1328</f>
        <v>1</v>
      </c>
    </row>
    <row r="1329" spans="1:13" ht="15.75" customHeight="1" x14ac:dyDescent="0.25">
      <c r="A1329" s="255" t="s">
        <v>282</v>
      </c>
      <c r="B1329" s="255"/>
      <c r="C1329" s="255"/>
      <c r="D1329" s="129" t="s">
        <v>98</v>
      </c>
      <c r="E1329" s="129" t="s">
        <v>275</v>
      </c>
      <c r="F1329" s="130" t="s">
        <v>276</v>
      </c>
      <c r="G1329" s="130" t="s">
        <v>277</v>
      </c>
      <c r="H1329" s="130" t="s">
        <v>278</v>
      </c>
      <c r="I1329" s="130" t="s">
        <v>58</v>
      </c>
    </row>
    <row r="1330" spans="1:13" ht="15" customHeight="1" x14ac:dyDescent="0.25">
      <c r="A1330" s="253" t="s">
        <v>311</v>
      </c>
      <c r="B1330" s="253"/>
      <c r="C1330" s="253"/>
      <c r="D1330" s="134" t="s">
        <v>33</v>
      </c>
      <c r="E1330" s="134">
        <v>4</v>
      </c>
      <c r="F1330" s="134"/>
      <c r="G1330" s="134"/>
      <c r="H1330" s="134"/>
      <c r="I1330" s="134">
        <v>4</v>
      </c>
    </row>
    <row r="1331" spans="1:13" ht="15" customHeight="1" x14ac:dyDescent="0.25">
      <c r="A1331" s="256"/>
      <c r="B1331" s="256"/>
      <c r="C1331" s="256"/>
      <c r="D1331" s="149"/>
      <c r="E1331" s="149"/>
      <c r="F1331" s="145"/>
      <c r="G1331" s="146"/>
      <c r="H1331" s="147"/>
      <c r="I1331" s="130">
        <f>SUM(I1330:I1330)</f>
        <v>4</v>
      </c>
    </row>
    <row r="1332" spans="1:13" ht="15" customHeight="1" x14ac:dyDescent="0.25">
      <c r="A1332" s="135"/>
      <c r="B1332" s="136"/>
      <c r="C1332" s="137"/>
      <c r="D1332" s="135"/>
      <c r="E1332" s="135"/>
      <c r="F1332" s="138"/>
      <c r="G1332" s="138"/>
      <c r="H1332" s="138"/>
      <c r="I1332" s="138"/>
    </row>
    <row r="1333" spans="1:13" ht="45" x14ac:dyDescent="0.25">
      <c r="A1333" s="126" t="s">
        <v>621</v>
      </c>
      <c r="B1333" s="126">
        <v>86877</v>
      </c>
      <c r="C1333" s="127" t="s">
        <v>371</v>
      </c>
      <c r="D1333" s="126" t="s">
        <v>7</v>
      </c>
      <c r="E1333" s="126" t="s">
        <v>33</v>
      </c>
      <c r="F1333" s="162">
        <v>6</v>
      </c>
      <c r="G1333" s="128">
        <f>IFERROR(VLOOKUP(B1333,CPU!$B:$I,8,FALSE),"NÃO TEM")</f>
        <v>60.44</v>
      </c>
      <c r="H1333" s="128">
        <f>ROUND(G1333*1.273,2)</f>
        <v>76.94</v>
      </c>
      <c r="I1333" s="128">
        <f>ROUND(H1333*F1333,2)</f>
        <v>461.64</v>
      </c>
      <c r="K1333" s="48">
        <f>IFERROR(VLOOKUP(A1333,ORÇAMENTO!$A:$I,9,FALSE),"NÃO TEM")</f>
        <v>461.64</v>
      </c>
      <c r="M1333" s="46" t="b">
        <f>K1333=I1333</f>
        <v>1</v>
      </c>
    </row>
    <row r="1334" spans="1:13" ht="15.75" customHeight="1" x14ac:dyDescent="0.25">
      <c r="A1334" s="255" t="s">
        <v>282</v>
      </c>
      <c r="B1334" s="255"/>
      <c r="C1334" s="255"/>
      <c r="D1334" s="129" t="s">
        <v>98</v>
      </c>
      <c r="E1334" s="129" t="s">
        <v>275</v>
      </c>
      <c r="F1334" s="130" t="s">
        <v>276</v>
      </c>
      <c r="G1334" s="130" t="s">
        <v>277</v>
      </c>
      <c r="H1334" s="130" t="s">
        <v>278</v>
      </c>
      <c r="I1334" s="130" t="s">
        <v>58</v>
      </c>
    </row>
    <row r="1335" spans="1:13" ht="15" customHeight="1" x14ac:dyDescent="0.25">
      <c r="A1335" s="253" t="s">
        <v>311</v>
      </c>
      <c r="B1335" s="253"/>
      <c r="C1335" s="253"/>
      <c r="D1335" s="134" t="s">
        <v>33</v>
      </c>
      <c r="E1335" s="134">
        <v>6</v>
      </c>
      <c r="F1335" s="134"/>
      <c r="G1335" s="134"/>
      <c r="H1335" s="134"/>
      <c r="I1335" s="134">
        <v>6</v>
      </c>
    </row>
    <row r="1336" spans="1:13" ht="15" customHeight="1" x14ac:dyDescent="0.25">
      <c r="A1336" s="256"/>
      <c r="B1336" s="256"/>
      <c r="C1336" s="256"/>
      <c r="D1336" s="149"/>
      <c r="E1336" s="149"/>
      <c r="F1336" s="145"/>
      <c r="G1336" s="146"/>
      <c r="H1336" s="147"/>
      <c r="I1336" s="130">
        <f>SUM(I1335:I1335)</f>
        <v>6</v>
      </c>
    </row>
    <row r="1337" spans="1:13" ht="15" customHeight="1" x14ac:dyDescent="0.25">
      <c r="A1337" s="135"/>
      <c r="B1337" s="136"/>
      <c r="C1337" s="137"/>
      <c r="D1337" s="135"/>
      <c r="E1337" s="135"/>
      <c r="F1337" s="138"/>
      <c r="G1337" s="138"/>
      <c r="H1337" s="138"/>
      <c r="I1337" s="138"/>
    </row>
    <row r="1338" spans="1:13" ht="30" x14ac:dyDescent="0.25">
      <c r="A1338" s="126" t="s">
        <v>623</v>
      </c>
      <c r="B1338" s="126">
        <v>86885</v>
      </c>
      <c r="C1338" s="127" t="s">
        <v>372</v>
      </c>
      <c r="D1338" s="126" t="s">
        <v>7</v>
      </c>
      <c r="E1338" s="126" t="s">
        <v>33</v>
      </c>
      <c r="F1338" s="156">
        <f>I1341</f>
        <v>8</v>
      </c>
      <c r="G1338" s="128">
        <f>IFERROR(VLOOKUP(B1338,CPU!$B:$I,8,FALSE),"NÃO TEM")</f>
        <v>11.44</v>
      </c>
      <c r="H1338" s="128">
        <f>ROUND(G1338*1.273,2)</f>
        <v>14.56</v>
      </c>
      <c r="I1338" s="128">
        <f>ROUND(H1338*F1338,2)</f>
        <v>116.48</v>
      </c>
      <c r="K1338" s="48">
        <f>IFERROR(VLOOKUP(A1338,ORÇAMENTO!$A:$I,9,FALSE),"NÃO TEM")</f>
        <v>116.48</v>
      </c>
      <c r="M1338" s="46" t="b">
        <f>K1338=I1338</f>
        <v>1</v>
      </c>
    </row>
    <row r="1339" spans="1:13" ht="15.75" customHeight="1" x14ac:dyDescent="0.25">
      <c r="A1339" s="255" t="s">
        <v>282</v>
      </c>
      <c r="B1339" s="255"/>
      <c r="C1339" s="255"/>
      <c r="D1339" s="129" t="s">
        <v>98</v>
      </c>
      <c r="E1339" s="129" t="s">
        <v>275</v>
      </c>
      <c r="F1339" s="130" t="s">
        <v>276</v>
      </c>
      <c r="G1339" s="130" t="s">
        <v>277</v>
      </c>
      <c r="H1339" s="130" t="s">
        <v>278</v>
      </c>
      <c r="I1339" s="130" t="s">
        <v>58</v>
      </c>
    </row>
    <row r="1340" spans="1:13" ht="15" customHeight="1" x14ac:dyDescent="0.25">
      <c r="A1340" s="253" t="s">
        <v>311</v>
      </c>
      <c r="B1340" s="253"/>
      <c r="C1340" s="253"/>
      <c r="D1340" s="134" t="s">
        <v>33</v>
      </c>
      <c r="E1340" s="134">
        <v>8</v>
      </c>
      <c r="F1340" s="134"/>
      <c r="G1340" s="134"/>
      <c r="H1340" s="134"/>
      <c r="I1340" s="134">
        <v>8</v>
      </c>
    </row>
    <row r="1341" spans="1:13" ht="15" customHeight="1" x14ac:dyDescent="0.25">
      <c r="A1341" s="256"/>
      <c r="B1341" s="256"/>
      <c r="C1341" s="256"/>
      <c r="D1341" s="149"/>
      <c r="E1341" s="149"/>
      <c r="F1341" s="145"/>
      <c r="G1341" s="146"/>
      <c r="H1341" s="147"/>
      <c r="I1341" s="130">
        <v>8</v>
      </c>
    </row>
    <row r="1342" spans="1:13" ht="15" customHeight="1" x14ac:dyDescent="0.25">
      <c r="A1342" s="135"/>
      <c r="B1342" s="136"/>
      <c r="C1342" s="137"/>
      <c r="D1342" s="135"/>
      <c r="E1342" s="135"/>
      <c r="F1342" s="138"/>
      <c r="G1342" s="138"/>
      <c r="H1342" s="138"/>
      <c r="I1342" s="138"/>
    </row>
    <row r="1343" spans="1:13" ht="30" x14ac:dyDescent="0.25">
      <c r="A1343" s="126" t="s">
        <v>622</v>
      </c>
      <c r="B1343" s="126">
        <v>86882</v>
      </c>
      <c r="C1343" s="127" t="s">
        <v>153</v>
      </c>
      <c r="D1343" s="126" t="s">
        <v>7</v>
      </c>
      <c r="E1343" s="126" t="s">
        <v>33</v>
      </c>
      <c r="F1343" s="156">
        <v>7</v>
      </c>
      <c r="G1343" s="128">
        <f>IFERROR(VLOOKUP(B1343,CPU!$B:$I,8,FALSE),"NÃO TEM")</f>
        <v>21.23</v>
      </c>
      <c r="H1343" s="128">
        <f>ROUND(G1343*1.273,2)</f>
        <v>27.03</v>
      </c>
      <c r="I1343" s="128">
        <f>ROUND(H1343*F1343,2)</f>
        <v>189.21</v>
      </c>
      <c r="K1343" s="48">
        <f>IFERROR(VLOOKUP(A1343,ORÇAMENTO!$A:$I,9,FALSE),"NÃO TEM")</f>
        <v>189.21</v>
      </c>
      <c r="M1343" s="46" t="b">
        <f>K1343=I1343</f>
        <v>1</v>
      </c>
    </row>
    <row r="1344" spans="1:13" ht="15.75" customHeight="1" x14ac:dyDescent="0.25">
      <c r="A1344" s="255" t="s">
        <v>282</v>
      </c>
      <c r="B1344" s="255"/>
      <c r="C1344" s="255"/>
      <c r="D1344" s="129" t="s">
        <v>98</v>
      </c>
      <c r="E1344" s="129" t="s">
        <v>275</v>
      </c>
      <c r="F1344" s="130" t="s">
        <v>276</v>
      </c>
      <c r="G1344" s="130" t="s">
        <v>277</v>
      </c>
      <c r="H1344" s="130" t="s">
        <v>278</v>
      </c>
      <c r="I1344" s="130" t="s">
        <v>58</v>
      </c>
    </row>
    <row r="1345" spans="1:13" ht="15" customHeight="1" x14ac:dyDescent="0.25">
      <c r="A1345" s="253" t="s">
        <v>311</v>
      </c>
      <c r="B1345" s="253"/>
      <c r="C1345" s="253"/>
      <c r="D1345" s="134" t="s">
        <v>33</v>
      </c>
      <c r="E1345" s="134">
        <v>7</v>
      </c>
      <c r="F1345" s="134"/>
      <c r="G1345" s="134"/>
      <c r="H1345" s="134"/>
      <c r="I1345" s="134">
        <v>7</v>
      </c>
    </row>
    <row r="1346" spans="1:13" ht="15" customHeight="1" x14ac:dyDescent="0.25">
      <c r="A1346" s="256"/>
      <c r="B1346" s="256"/>
      <c r="C1346" s="256"/>
      <c r="D1346" s="149"/>
      <c r="E1346" s="149"/>
      <c r="F1346" s="145"/>
      <c r="G1346" s="146"/>
      <c r="H1346" s="147"/>
      <c r="I1346" s="130">
        <v>7</v>
      </c>
    </row>
    <row r="1347" spans="1:13" ht="15" customHeight="1" x14ac:dyDescent="0.25">
      <c r="A1347" s="135"/>
      <c r="B1347" s="136"/>
      <c r="C1347" s="137"/>
      <c r="D1347" s="135"/>
      <c r="E1347" s="135"/>
      <c r="F1347" s="138"/>
      <c r="G1347" s="138"/>
      <c r="H1347" s="138"/>
      <c r="I1347" s="138"/>
    </row>
    <row r="1348" spans="1:13" ht="45" x14ac:dyDescent="0.25">
      <c r="A1348" s="126" t="s">
        <v>624</v>
      </c>
      <c r="B1348" s="126">
        <v>86902</v>
      </c>
      <c r="C1348" s="127" t="s">
        <v>375</v>
      </c>
      <c r="D1348" s="126" t="s">
        <v>7</v>
      </c>
      <c r="E1348" s="126" t="s">
        <v>33</v>
      </c>
      <c r="F1348" s="128">
        <v>4</v>
      </c>
      <c r="G1348" s="128">
        <f>IFERROR(VLOOKUP(B1348,CPU!$B:$I,8,FALSE),"NÃO TEM")</f>
        <v>310.13</v>
      </c>
      <c r="H1348" s="128">
        <f>ROUND(G1348*1.273,2)</f>
        <v>394.8</v>
      </c>
      <c r="I1348" s="128">
        <f>ROUND(H1348*F1348,2)</f>
        <v>1579.2</v>
      </c>
      <c r="K1348" s="48">
        <f>IFERROR(VLOOKUP(A1348,ORÇAMENTO!$A:$I,9,FALSE),"NÃO TEM")</f>
        <v>1579.2</v>
      </c>
      <c r="M1348" s="46" t="b">
        <f>K1348=I1348</f>
        <v>1</v>
      </c>
    </row>
    <row r="1349" spans="1:13" ht="15.75" customHeight="1" x14ac:dyDescent="0.25">
      <c r="A1349" s="255" t="s">
        <v>282</v>
      </c>
      <c r="B1349" s="255"/>
      <c r="C1349" s="255"/>
      <c r="D1349" s="129" t="s">
        <v>98</v>
      </c>
      <c r="E1349" s="129" t="s">
        <v>275</v>
      </c>
      <c r="F1349" s="130" t="s">
        <v>276</v>
      </c>
      <c r="G1349" s="130" t="s">
        <v>277</v>
      </c>
      <c r="H1349" s="130" t="s">
        <v>278</v>
      </c>
      <c r="I1349" s="130" t="s">
        <v>58</v>
      </c>
    </row>
    <row r="1350" spans="1:13" ht="15" customHeight="1" x14ac:dyDescent="0.25">
      <c r="A1350" s="253" t="s">
        <v>311</v>
      </c>
      <c r="B1350" s="253"/>
      <c r="C1350" s="253"/>
      <c r="D1350" s="134" t="s">
        <v>33</v>
      </c>
      <c r="E1350" s="134">
        <v>4</v>
      </c>
      <c r="F1350" s="134"/>
      <c r="G1350" s="134"/>
      <c r="H1350" s="134"/>
      <c r="I1350" s="134">
        <v>4</v>
      </c>
    </row>
    <row r="1351" spans="1:13" ht="15" customHeight="1" x14ac:dyDescent="0.25">
      <c r="A1351" s="256"/>
      <c r="B1351" s="256"/>
      <c r="C1351" s="256"/>
      <c r="D1351" s="149"/>
      <c r="E1351" s="149"/>
      <c r="F1351" s="145"/>
      <c r="G1351" s="146"/>
      <c r="H1351" s="147"/>
      <c r="I1351" s="130">
        <v>4</v>
      </c>
    </row>
    <row r="1352" spans="1:13" ht="15" customHeight="1" x14ac:dyDescent="0.25">
      <c r="A1352" s="135"/>
      <c r="B1352" s="136"/>
      <c r="C1352" s="137"/>
      <c r="D1352" s="135"/>
      <c r="E1352" s="135"/>
      <c r="F1352" s="138"/>
      <c r="G1352" s="138"/>
      <c r="H1352" s="138"/>
      <c r="I1352" s="138"/>
    </row>
    <row r="1353" spans="1:13" ht="45" x14ac:dyDescent="0.25">
      <c r="A1353" s="126" t="s">
        <v>625</v>
      </c>
      <c r="B1353" s="126">
        <v>86895</v>
      </c>
      <c r="C1353" s="127" t="s">
        <v>376</v>
      </c>
      <c r="D1353" s="126" t="s">
        <v>7</v>
      </c>
      <c r="E1353" s="126" t="s">
        <v>33</v>
      </c>
      <c r="F1353" s="128">
        <v>5</v>
      </c>
      <c r="G1353" s="128">
        <f>IFERROR(VLOOKUP(B1353,CPU!$B:$I,8,FALSE),"NÃO TEM")</f>
        <v>319.08000000000004</v>
      </c>
      <c r="H1353" s="128">
        <f>ROUND(G1353*1.273,2)</f>
        <v>406.19</v>
      </c>
      <c r="I1353" s="128">
        <f>ROUND(H1353*F1353,2)</f>
        <v>2030.95</v>
      </c>
      <c r="K1353" s="48">
        <f>IFERROR(VLOOKUP(A1353,ORÇAMENTO!$A:$I,9,FALSE),"NÃO TEM")</f>
        <v>2030.95</v>
      </c>
      <c r="M1353" s="46" t="b">
        <f>K1353=I1353</f>
        <v>1</v>
      </c>
    </row>
    <row r="1354" spans="1:13" ht="15.75" customHeight="1" x14ac:dyDescent="0.25">
      <c r="A1354" s="255" t="s">
        <v>282</v>
      </c>
      <c r="B1354" s="255"/>
      <c r="C1354" s="255"/>
      <c r="D1354" s="129" t="s">
        <v>98</v>
      </c>
      <c r="E1354" s="129" t="s">
        <v>275</v>
      </c>
      <c r="F1354" s="130" t="s">
        <v>276</v>
      </c>
      <c r="G1354" s="130" t="s">
        <v>277</v>
      </c>
      <c r="H1354" s="130" t="s">
        <v>278</v>
      </c>
      <c r="I1354" s="130" t="s">
        <v>58</v>
      </c>
    </row>
    <row r="1355" spans="1:13" ht="15" customHeight="1" x14ac:dyDescent="0.25">
      <c r="A1355" s="253" t="s">
        <v>311</v>
      </c>
      <c r="B1355" s="253"/>
      <c r="C1355" s="253"/>
      <c r="D1355" s="134" t="s">
        <v>33</v>
      </c>
      <c r="E1355" s="134">
        <v>5</v>
      </c>
      <c r="F1355" s="134"/>
      <c r="G1355" s="134"/>
      <c r="H1355" s="134"/>
      <c r="I1355" s="134">
        <v>5</v>
      </c>
    </row>
    <row r="1356" spans="1:13" ht="15" customHeight="1" x14ac:dyDescent="0.25">
      <c r="A1356" s="256"/>
      <c r="B1356" s="256"/>
      <c r="C1356" s="256"/>
      <c r="D1356" s="149"/>
      <c r="E1356" s="149"/>
      <c r="F1356" s="145"/>
      <c r="G1356" s="146"/>
      <c r="H1356" s="147"/>
      <c r="I1356" s="130">
        <v>5</v>
      </c>
    </row>
    <row r="1357" spans="1:13" ht="15" customHeight="1" x14ac:dyDescent="0.25">
      <c r="A1357" s="135"/>
      <c r="B1357" s="136"/>
      <c r="C1357" s="137"/>
      <c r="D1357" s="135"/>
      <c r="E1357" s="135"/>
      <c r="F1357" s="138"/>
      <c r="G1357" s="138"/>
      <c r="H1357" s="138"/>
      <c r="I1357" s="138"/>
    </row>
    <row r="1358" spans="1:13" ht="45" x14ac:dyDescent="0.25">
      <c r="A1358" s="126" t="s">
        <v>626</v>
      </c>
      <c r="B1358" s="126">
        <v>100872</v>
      </c>
      <c r="C1358" s="127" t="s">
        <v>447</v>
      </c>
      <c r="D1358" s="126" t="s">
        <v>7</v>
      </c>
      <c r="E1358" s="126" t="s">
        <v>33</v>
      </c>
      <c r="F1358" s="128">
        <v>2</v>
      </c>
      <c r="G1358" s="128">
        <f>IFERROR(VLOOKUP(B1358,CPU!$B:$I,8,FALSE),"NÃO TEM")</f>
        <v>323.17</v>
      </c>
      <c r="H1358" s="128">
        <f>ROUND(G1358*1.273,2)</f>
        <v>411.4</v>
      </c>
      <c r="I1358" s="128">
        <f>ROUND(H1358*F1358,2)</f>
        <v>822.8</v>
      </c>
      <c r="K1358" s="48">
        <f>IFERROR(VLOOKUP(A1358,ORÇAMENTO!$A:$I,9,FALSE),"NÃO TEM")</f>
        <v>822.8</v>
      </c>
      <c r="M1358" s="46" t="b">
        <f>K1358=I1358</f>
        <v>1</v>
      </c>
    </row>
    <row r="1359" spans="1:13" ht="15.75" customHeight="1" x14ac:dyDescent="0.25">
      <c r="A1359" s="255" t="s">
        <v>282</v>
      </c>
      <c r="B1359" s="255"/>
      <c r="C1359" s="255"/>
      <c r="D1359" s="129" t="s">
        <v>98</v>
      </c>
      <c r="E1359" s="129" t="s">
        <v>275</v>
      </c>
      <c r="F1359" s="130" t="s">
        <v>276</v>
      </c>
      <c r="G1359" s="130" t="s">
        <v>277</v>
      </c>
      <c r="H1359" s="130" t="s">
        <v>278</v>
      </c>
      <c r="I1359" s="130" t="s">
        <v>58</v>
      </c>
    </row>
    <row r="1360" spans="1:13" ht="15" customHeight="1" x14ac:dyDescent="0.25">
      <c r="A1360" s="253" t="s">
        <v>448</v>
      </c>
      <c r="B1360" s="253"/>
      <c r="C1360" s="253"/>
      <c r="D1360" s="134" t="s">
        <v>33</v>
      </c>
      <c r="E1360" s="134">
        <v>2</v>
      </c>
      <c r="F1360" s="134"/>
      <c r="G1360" s="134"/>
      <c r="H1360" s="134"/>
      <c r="I1360" s="134">
        <v>2</v>
      </c>
    </row>
    <row r="1361" spans="1:13" ht="15" customHeight="1" x14ac:dyDescent="0.25">
      <c r="A1361" s="256"/>
      <c r="B1361" s="256"/>
      <c r="C1361" s="256"/>
      <c r="D1361" s="149"/>
      <c r="E1361" s="149"/>
      <c r="F1361" s="145"/>
      <c r="G1361" s="146"/>
      <c r="H1361" s="147"/>
      <c r="I1361" s="130">
        <v>2</v>
      </c>
    </row>
    <row r="1362" spans="1:13" ht="15" customHeight="1" x14ac:dyDescent="0.25">
      <c r="A1362" s="135"/>
      <c r="B1362" s="136"/>
      <c r="C1362" s="137"/>
      <c r="D1362" s="135"/>
      <c r="E1362" s="135"/>
      <c r="F1362" s="138"/>
      <c r="G1362" s="138"/>
      <c r="H1362" s="138"/>
      <c r="I1362" s="138"/>
    </row>
    <row r="1363" spans="1:13" ht="30" x14ac:dyDescent="0.25">
      <c r="A1363" s="126" t="s">
        <v>627</v>
      </c>
      <c r="B1363" s="126">
        <v>95544</v>
      </c>
      <c r="C1363" s="127" t="s">
        <v>449</v>
      </c>
      <c r="D1363" s="126" t="s">
        <v>7</v>
      </c>
      <c r="E1363" s="126" t="s">
        <v>33</v>
      </c>
      <c r="F1363" s="128">
        <v>8</v>
      </c>
      <c r="G1363" s="128">
        <f>IFERROR(VLOOKUP(B1363,CPU!$B:$I,8,FALSE),"NÃO TEM")</f>
        <v>35.28</v>
      </c>
      <c r="H1363" s="128">
        <f>ROUND(G1363*1.273,2)</f>
        <v>44.91</v>
      </c>
      <c r="I1363" s="128">
        <f>ROUND(H1363*F1363,2)</f>
        <v>359.28</v>
      </c>
      <c r="K1363" s="48">
        <f>IFERROR(VLOOKUP(A1363,ORÇAMENTO!$A:$I,9,FALSE),"NÃO TEM")</f>
        <v>359.28</v>
      </c>
      <c r="M1363" s="46" t="b">
        <f>K1363=I1363</f>
        <v>1</v>
      </c>
    </row>
    <row r="1364" spans="1:13" ht="15.75" customHeight="1" x14ac:dyDescent="0.25">
      <c r="A1364" s="255" t="s">
        <v>282</v>
      </c>
      <c r="B1364" s="255"/>
      <c r="C1364" s="255"/>
      <c r="D1364" s="129" t="s">
        <v>98</v>
      </c>
      <c r="E1364" s="129" t="s">
        <v>275</v>
      </c>
      <c r="F1364" s="130" t="s">
        <v>276</v>
      </c>
      <c r="G1364" s="130" t="s">
        <v>277</v>
      </c>
      <c r="H1364" s="130" t="s">
        <v>278</v>
      </c>
      <c r="I1364" s="130" t="s">
        <v>58</v>
      </c>
    </row>
    <row r="1365" spans="1:13" ht="15" customHeight="1" x14ac:dyDescent="0.25">
      <c r="A1365" s="253" t="s">
        <v>311</v>
      </c>
      <c r="B1365" s="253"/>
      <c r="C1365" s="253"/>
      <c r="D1365" s="134" t="s">
        <v>33</v>
      </c>
      <c r="E1365" s="134">
        <v>8</v>
      </c>
      <c r="F1365" s="134"/>
      <c r="G1365" s="134"/>
      <c r="H1365" s="134"/>
      <c r="I1365" s="134">
        <v>8</v>
      </c>
    </row>
    <row r="1366" spans="1:13" ht="15" customHeight="1" x14ac:dyDescent="0.25">
      <c r="A1366" s="256"/>
      <c r="B1366" s="256"/>
      <c r="C1366" s="256"/>
      <c r="D1366" s="149"/>
      <c r="E1366" s="149"/>
      <c r="F1366" s="145"/>
      <c r="G1366" s="146"/>
      <c r="H1366" s="147"/>
      <c r="I1366" s="130">
        <v>8</v>
      </c>
    </row>
    <row r="1367" spans="1:13" ht="15" customHeight="1" x14ac:dyDescent="0.25">
      <c r="A1367" s="259"/>
      <c r="B1367" s="259"/>
      <c r="C1367" s="259"/>
      <c r="D1367" s="259"/>
      <c r="E1367" s="259"/>
      <c r="F1367" s="259"/>
      <c r="G1367" s="259"/>
      <c r="H1367" s="259"/>
      <c r="I1367" s="259"/>
    </row>
    <row r="1368" spans="1:13" ht="45" x14ac:dyDescent="0.25">
      <c r="A1368" s="126" t="s">
        <v>628</v>
      </c>
      <c r="B1368" s="126">
        <v>86915</v>
      </c>
      <c r="C1368" s="127" t="s">
        <v>452</v>
      </c>
      <c r="D1368" s="126" t="s">
        <v>7</v>
      </c>
      <c r="E1368" s="126" t="s">
        <v>33</v>
      </c>
      <c r="F1368" s="128">
        <f>I1371</f>
        <v>9</v>
      </c>
      <c r="G1368" s="128">
        <f>IFERROR(VLOOKUP(B1368,CPU!$B:$I,8,FALSE),"NÃO TEM")</f>
        <v>151.43</v>
      </c>
      <c r="H1368" s="128">
        <f>ROUND(G1368*1.273,2)</f>
        <v>192.77</v>
      </c>
      <c r="I1368" s="128">
        <f>ROUND(H1368*F1368,2)</f>
        <v>1734.93</v>
      </c>
      <c r="K1368" s="48">
        <f>IFERROR(VLOOKUP(A1368,ORÇAMENTO!$A:$I,9,FALSE),"NÃO TEM")</f>
        <v>1734.93</v>
      </c>
      <c r="M1368" s="46" t="b">
        <f>K1368=I1368</f>
        <v>1</v>
      </c>
    </row>
    <row r="1369" spans="1:13" ht="15.75" customHeight="1" x14ac:dyDescent="0.25">
      <c r="A1369" s="255" t="s">
        <v>282</v>
      </c>
      <c r="B1369" s="255"/>
      <c r="C1369" s="255"/>
      <c r="D1369" s="129" t="s">
        <v>98</v>
      </c>
      <c r="E1369" s="129" t="s">
        <v>275</v>
      </c>
      <c r="F1369" s="130" t="s">
        <v>276</v>
      </c>
      <c r="G1369" s="130" t="s">
        <v>277</v>
      </c>
      <c r="H1369" s="130" t="s">
        <v>278</v>
      </c>
      <c r="I1369" s="130" t="s">
        <v>58</v>
      </c>
    </row>
    <row r="1370" spans="1:13" ht="15" customHeight="1" x14ac:dyDescent="0.25">
      <c r="A1370" s="253" t="s">
        <v>311</v>
      </c>
      <c r="B1370" s="253"/>
      <c r="C1370" s="253"/>
      <c r="D1370" s="134" t="s">
        <v>33</v>
      </c>
      <c r="E1370" s="134">
        <v>9</v>
      </c>
      <c r="F1370" s="134"/>
      <c r="G1370" s="134"/>
      <c r="H1370" s="134"/>
      <c r="I1370" s="134">
        <v>9</v>
      </c>
    </row>
    <row r="1371" spans="1:13" ht="15" customHeight="1" x14ac:dyDescent="0.25">
      <c r="A1371" s="256"/>
      <c r="B1371" s="256"/>
      <c r="C1371" s="256"/>
      <c r="D1371" s="149"/>
      <c r="E1371" s="149"/>
      <c r="F1371" s="145"/>
      <c r="G1371" s="146"/>
      <c r="H1371" s="147"/>
      <c r="I1371" s="130">
        <v>9</v>
      </c>
    </row>
    <row r="1372" spans="1:13" ht="15" customHeight="1" x14ac:dyDescent="0.25">
      <c r="A1372" s="259">
        <v>9</v>
      </c>
      <c r="B1372" s="259"/>
      <c r="C1372" s="259"/>
      <c r="D1372" s="259"/>
      <c r="E1372" s="259"/>
      <c r="F1372" s="259"/>
      <c r="G1372" s="259"/>
      <c r="H1372" s="259"/>
      <c r="I1372" s="259"/>
    </row>
    <row r="1373" spans="1:13" ht="30" x14ac:dyDescent="0.25">
      <c r="A1373" s="126" t="s">
        <v>629</v>
      </c>
      <c r="B1373" s="126">
        <v>100858</v>
      </c>
      <c r="C1373" s="127" t="s">
        <v>515</v>
      </c>
      <c r="D1373" s="126" t="s">
        <v>7</v>
      </c>
      <c r="E1373" s="126" t="s">
        <v>33</v>
      </c>
      <c r="F1373" s="128">
        <f>I1376</f>
        <v>2</v>
      </c>
      <c r="G1373" s="128">
        <f>IFERROR(VLOOKUP(B1373,CPU!$B:$I,8,FALSE),"NÃO TEM")</f>
        <v>677.32999999999993</v>
      </c>
      <c r="H1373" s="128">
        <f>ROUND(G1373*1.273,2)</f>
        <v>862.24</v>
      </c>
      <c r="I1373" s="128">
        <f>ROUND(H1373*F1373,2)</f>
        <v>1724.48</v>
      </c>
      <c r="K1373" s="48">
        <f>IFERROR(VLOOKUP(A1373,ORÇAMENTO!$A:$I,9,FALSE),"NÃO TEM")</f>
        <v>1724.48</v>
      </c>
      <c r="M1373" s="46" t="b">
        <f>K1373=I1373</f>
        <v>1</v>
      </c>
    </row>
    <row r="1374" spans="1:13" ht="15.75" customHeight="1" x14ac:dyDescent="0.25">
      <c r="A1374" s="255" t="s">
        <v>282</v>
      </c>
      <c r="B1374" s="255"/>
      <c r="C1374" s="255"/>
      <c r="D1374" s="129" t="s">
        <v>98</v>
      </c>
      <c r="E1374" s="129" t="s">
        <v>275</v>
      </c>
      <c r="F1374" s="130" t="s">
        <v>276</v>
      </c>
      <c r="G1374" s="130" t="s">
        <v>277</v>
      </c>
      <c r="H1374" s="130" t="s">
        <v>278</v>
      </c>
      <c r="I1374" s="130" t="s">
        <v>58</v>
      </c>
    </row>
    <row r="1375" spans="1:13" ht="15" customHeight="1" x14ac:dyDescent="0.25">
      <c r="A1375" s="253" t="s">
        <v>311</v>
      </c>
      <c r="B1375" s="253"/>
      <c r="C1375" s="253"/>
      <c r="D1375" s="134" t="s">
        <v>33</v>
      </c>
      <c r="E1375" s="134">
        <v>2</v>
      </c>
      <c r="F1375" s="134"/>
      <c r="G1375" s="134"/>
      <c r="H1375" s="134"/>
      <c r="I1375" s="134">
        <v>2</v>
      </c>
    </row>
    <row r="1376" spans="1:13" ht="15" customHeight="1" x14ac:dyDescent="0.25">
      <c r="A1376" s="256"/>
      <c r="B1376" s="256"/>
      <c r="C1376" s="256"/>
      <c r="D1376" s="149"/>
      <c r="E1376" s="149"/>
      <c r="F1376" s="145"/>
      <c r="G1376" s="146"/>
      <c r="H1376" s="147"/>
      <c r="I1376" s="130">
        <v>2</v>
      </c>
    </row>
    <row r="1377" spans="1:13" ht="15" customHeight="1" x14ac:dyDescent="0.25">
      <c r="A1377" s="259"/>
      <c r="B1377" s="259"/>
      <c r="C1377" s="259"/>
      <c r="D1377" s="259"/>
      <c r="E1377" s="259"/>
      <c r="F1377" s="259"/>
      <c r="G1377" s="259"/>
      <c r="H1377" s="259"/>
      <c r="I1377" s="259"/>
    </row>
    <row r="1378" spans="1:13" ht="30" x14ac:dyDescent="0.25">
      <c r="A1378" s="126" t="s">
        <v>630</v>
      </c>
      <c r="B1378" s="126">
        <v>3712</v>
      </c>
      <c r="C1378" s="164" t="s">
        <v>516</v>
      </c>
      <c r="D1378" s="126" t="s">
        <v>14</v>
      </c>
      <c r="E1378" s="126" t="s">
        <v>679</v>
      </c>
      <c r="F1378" s="128">
        <f>I1381</f>
        <v>2</v>
      </c>
      <c r="G1378" s="128">
        <f>IFERROR(VLOOKUP(B1378,CPU!$B:$I,8,FALSE),"NÃO TEM")</f>
        <v>266.92</v>
      </c>
      <c r="H1378" s="128">
        <f>ROUND(G1378*1.273,2)</f>
        <v>339.79</v>
      </c>
      <c r="I1378" s="128">
        <f>ROUND(H1378*F1378,2)</f>
        <v>679.58</v>
      </c>
      <c r="K1378" s="48">
        <f>IFERROR(VLOOKUP(A1378,ORÇAMENTO!$A:$I,9,FALSE),"NÃO TEM")</f>
        <v>679.58</v>
      </c>
      <c r="M1378" s="46" t="b">
        <f>K1378=I1378</f>
        <v>1</v>
      </c>
    </row>
    <row r="1379" spans="1:13" ht="15.75" customHeight="1" x14ac:dyDescent="0.25">
      <c r="A1379" s="255" t="s">
        <v>282</v>
      </c>
      <c r="B1379" s="255"/>
      <c r="C1379" s="255"/>
      <c r="D1379" s="129" t="s">
        <v>98</v>
      </c>
      <c r="E1379" s="129" t="s">
        <v>275</v>
      </c>
      <c r="F1379" s="130" t="s">
        <v>276</v>
      </c>
      <c r="G1379" s="130" t="s">
        <v>277</v>
      </c>
      <c r="H1379" s="130" t="s">
        <v>278</v>
      </c>
      <c r="I1379" s="130" t="s">
        <v>58</v>
      </c>
    </row>
    <row r="1380" spans="1:13" ht="15" customHeight="1" x14ac:dyDescent="0.25">
      <c r="A1380" s="253" t="s">
        <v>311</v>
      </c>
      <c r="B1380" s="253"/>
      <c r="C1380" s="253"/>
      <c r="D1380" s="134" t="s">
        <v>679</v>
      </c>
      <c r="E1380" s="134">
        <v>2</v>
      </c>
      <c r="F1380" s="134"/>
      <c r="G1380" s="134"/>
      <c r="H1380" s="134"/>
      <c r="I1380" s="134">
        <v>2</v>
      </c>
    </row>
    <row r="1381" spans="1:13" ht="15" customHeight="1" x14ac:dyDescent="0.25">
      <c r="A1381" s="256"/>
      <c r="B1381" s="256"/>
      <c r="C1381" s="256"/>
      <c r="D1381" s="149"/>
      <c r="E1381" s="149"/>
      <c r="F1381" s="145"/>
      <c r="G1381" s="146"/>
      <c r="H1381" s="147"/>
      <c r="I1381" s="130">
        <f>I1380</f>
        <v>2</v>
      </c>
    </row>
    <row r="1382" spans="1:13" ht="15" customHeight="1" x14ac:dyDescent="0.25">
      <c r="A1382" s="259">
        <v>1</v>
      </c>
      <c r="B1382" s="259"/>
      <c r="C1382" s="259"/>
      <c r="D1382" s="259"/>
      <c r="E1382" s="259"/>
      <c r="F1382" s="259"/>
      <c r="G1382" s="259"/>
      <c r="H1382" s="259"/>
      <c r="I1382" s="259"/>
    </row>
    <row r="1383" spans="1:13" ht="15" customHeight="1" x14ac:dyDescent="0.25">
      <c r="A1383" s="124" t="s">
        <v>631</v>
      </c>
      <c r="B1383" s="258" t="s">
        <v>114</v>
      </c>
      <c r="C1383" s="258"/>
      <c r="D1383" s="258"/>
      <c r="E1383" s="258"/>
      <c r="F1383" s="258"/>
      <c r="G1383" s="258" t="e">
        <v>#REF!</v>
      </c>
      <c r="H1383" s="258"/>
      <c r="I1383" s="125">
        <f>I1384+I1389+I1394</f>
        <v>939.56999999999994</v>
      </c>
      <c r="K1383" s="48">
        <f>IFERROR(VLOOKUP(A1383,ORÇAMENTO!$A:$I,9,FALSE),"NÃO TEM")</f>
        <v>939.56999999999994</v>
      </c>
      <c r="M1383" s="46" t="b">
        <f>K1383=I1383</f>
        <v>1</v>
      </c>
    </row>
    <row r="1384" spans="1:13" ht="45" x14ac:dyDescent="0.25">
      <c r="A1384" s="126" t="s">
        <v>632</v>
      </c>
      <c r="B1384" s="126" t="s">
        <v>757</v>
      </c>
      <c r="C1384" s="127" t="s">
        <v>453</v>
      </c>
      <c r="D1384" s="126" t="s">
        <v>685</v>
      </c>
      <c r="E1384" s="126" t="s">
        <v>679</v>
      </c>
      <c r="F1384" s="128">
        <v>1</v>
      </c>
      <c r="G1384" s="128">
        <f>IFERROR(VLOOKUP(B1384,CPU!$B:$I,8,FALSE),"NÃO TEM")</f>
        <v>163.38</v>
      </c>
      <c r="H1384" s="128">
        <f>ROUND(G1384*1.273,2)</f>
        <v>207.98</v>
      </c>
      <c r="I1384" s="128">
        <f>ROUND(H1384*F1384,2)</f>
        <v>207.98</v>
      </c>
      <c r="K1384" s="48">
        <f>IFERROR(VLOOKUP(A1384,ORÇAMENTO!$A:$I,9,FALSE),"NÃO TEM")</f>
        <v>207.98</v>
      </c>
      <c r="M1384" s="46" t="b">
        <f>K1384=I1384</f>
        <v>1</v>
      </c>
    </row>
    <row r="1385" spans="1:13" ht="15.75" customHeight="1" x14ac:dyDescent="0.25">
      <c r="A1385" s="255" t="s">
        <v>282</v>
      </c>
      <c r="B1385" s="255"/>
      <c r="C1385" s="255"/>
      <c r="D1385" s="129" t="s">
        <v>98</v>
      </c>
      <c r="E1385" s="129" t="s">
        <v>275</v>
      </c>
      <c r="F1385" s="130" t="s">
        <v>276</v>
      </c>
      <c r="G1385" s="130" t="s">
        <v>277</v>
      </c>
      <c r="H1385" s="130" t="s">
        <v>278</v>
      </c>
      <c r="I1385" s="130" t="s">
        <v>58</v>
      </c>
    </row>
    <row r="1386" spans="1:13" ht="15" customHeight="1" x14ac:dyDescent="0.25">
      <c r="A1386" s="253" t="s">
        <v>311</v>
      </c>
      <c r="B1386" s="253"/>
      <c r="C1386" s="253"/>
      <c r="D1386" s="134" t="s">
        <v>679</v>
      </c>
      <c r="E1386" s="134">
        <v>1</v>
      </c>
      <c r="F1386" s="134"/>
      <c r="G1386" s="134"/>
      <c r="H1386" s="134"/>
      <c r="I1386" s="134">
        <v>1</v>
      </c>
    </row>
    <row r="1387" spans="1:13" ht="15" customHeight="1" x14ac:dyDescent="0.25">
      <c r="A1387" s="256"/>
      <c r="B1387" s="256"/>
      <c r="C1387" s="256"/>
      <c r="D1387" s="149"/>
      <c r="E1387" s="149"/>
      <c r="F1387" s="145"/>
      <c r="G1387" s="146"/>
      <c r="H1387" s="147"/>
      <c r="I1387" s="130">
        <v>1</v>
      </c>
    </row>
    <row r="1388" spans="1:13" ht="15" customHeight="1" x14ac:dyDescent="0.25">
      <c r="A1388" s="259"/>
      <c r="B1388" s="259"/>
      <c r="C1388" s="259"/>
      <c r="D1388" s="259"/>
      <c r="E1388" s="259"/>
      <c r="F1388" s="259"/>
      <c r="G1388" s="259"/>
      <c r="H1388" s="259"/>
      <c r="I1388" s="259"/>
    </row>
    <row r="1389" spans="1:13" ht="45" x14ac:dyDescent="0.25">
      <c r="A1389" s="126" t="s">
        <v>633</v>
      </c>
      <c r="B1389" s="126" t="s">
        <v>758</v>
      </c>
      <c r="C1389" s="127" t="s">
        <v>454</v>
      </c>
      <c r="D1389" s="126" t="s">
        <v>685</v>
      </c>
      <c r="E1389" s="126" t="s">
        <v>679</v>
      </c>
      <c r="F1389" s="128">
        <v>1</v>
      </c>
      <c r="G1389" s="128">
        <f>IFERROR(VLOOKUP(B1389,CPU!$B:$I,8,FALSE),"NÃO TEM")</f>
        <v>300.14999999999998</v>
      </c>
      <c r="H1389" s="128">
        <f>ROUND(G1389*1.273,2)</f>
        <v>382.09</v>
      </c>
      <c r="I1389" s="128">
        <f>ROUND(H1389*F1389,2)</f>
        <v>382.09</v>
      </c>
      <c r="K1389" s="48">
        <f>IFERROR(VLOOKUP(A1389,ORÇAMENTO!$A:$I,9,FALSE),"NÃO TEM")</f>
        <v>382.09</v>
      </c>
      <c r="M1389" s="46" t="b">
        <f>K1389=I1389</f>
        <v>1</v>
      </c>
    </row>
    <row r="1390" spans="1:13" ht="15.75" customHeight="1" x14ac:dyDescent="0.25">
      <c r="A1390" s="255" t="s">
        <v>282</v>
      </c>
      <c r="B1390" s="255"/>
      <c r="C1390" s="255"/>
      <c r="D1390" s="129" t="s">
        <v>98</v>
      </c>
      <c r="E1390" s="129" t="s">
        <v>275</v>
      </c>
      <c r="F1390" s="130" t="s">
        <v>276</v>
      </c>
      <c r="G1390" s="130" t="s">
        <v>277</v>
      </c>
      <c r="H1390" s="130" t="s">
        <v>278</v>
      </c>
      <c r="I1390" s="130" t="s">
        <v>58</v>
      </c>
    </row>
    <row r="1391" spans="1:13" ht="15" customHeight="1" x14ac:dyDescent="0.25">
      <c r="A1391" s="253" t="s">
        <v>311</v>
      </c>
      <c r="B1391" s="253"/>
      <c r="C1391" s="253"/>
      <c r="D1391" s="134" t="s">
        <v>679</v>
      </c>
      <c r="E1391" s="134">
        <v>1</v>
      </c>
      <c r="F1391" s="134"/>
      <c r="G1391" s="134"/>
      <c r="H1391" s="134"/>
      <c r="I1391" s="134">
        <v>1</v>
      </c>
    </row>
    <row r="1392" spans="1:13" ht="15" customHeight="1" x14ac:dyDescent="0.25">
      <c r="A1392" s="256"/>
      <c r="B1392" s="256"/>
      <c r="C1392" s="256"/>
      <c r="D1392" s="149"/>
      <c r="E1392" s="149"/>
      <c r="F1392" s="145"/>
      <c r="G1392" s="146"/>
      <c r="H1392" s="147"/>
      <c r="I1392" s="130">
        <v>1</v>
      </c>
    </row>
    <row r="1393" spans="1:13" ht="15" customHeight="1" x14ac:dyDescent="0.25">
      <c r="A1393" s="259"/>
      <c r="B1393" s="259"/>
      <c r="C1393" s="259"/>
      <c r="D1393" s="259"/>
      <c r="E1393" s="259"/>
      <c r="F1393" s="259"/>
      <c r="G1393" s="259"/>
      <c r="H1393" s="259"/>
      <c r="I1393" s="259"/>
    </row>
    <row r="1394" spans="1:13" ht="30" x14ac:dyDescent="0.25">
      <c r="A1394" s="126" t="s">
        <v>634</v>
      </c>
      <c r="B1394" s="126">
        <v>6390</v>
      </c>
      <c r="C1394" s="127" t="s">
        <v>456</v>
      </c>
      <c r="D1394" s="126" t="s">
        <v>14</v>
      </c>
      <c r="E1394" s="126" t="s">
        <v>682</v>
      </c>
      <c r="F1394" s="128">
        <v>15</v>
      </c>
      <c r="G1394" s="128">
        <f>IFERROR(VLOOKUP(B1394,CPU!$B:$I,8,FALSE),"NÃO TEM")</f>
        <v>18.3</v>
      </c>
      <c r="H1394" s="128">
        <f>ROUND(G1394*1.273,2)</f>
        <v>23.3</v>
      </c>
      <c r="I1394" s="128">
        <f>ROUND(H1394*F1394,2)</f>
        <v>349.5</v>
      </c>
      <c r="K1394" s="48">
        <f>IFERROR(VLOOKUP(A1394,ORÇAMENTO!$A:$I,9,FALSE),"NÃO TEM")</f>
        <v>349.5</v>
      </c>
      <c r="M1394" s="46" t="b">
        <f>K1394=I1394</f>
        <v>1</v>
      </c>
    </row>
    <row r="1395" spans="1:13" ht="15.75" customHeight="1" x14ac:dyDescent="0.25">
      <c r="A1395" s="255" t="s">
        <v>282</v>
      </c>
      <c r="B1395" s="255"/>
      <c r="C1395" s="255"/>
      <c r="D1395" s="129" t="s">
        <v>98</v>
      </c>
      <c r="E1395" s="129" t="s">
        <v>275</v>
      </c>
      <c r="F1395" s="130" t="s">
        <v>276</v>
      </c>
      <c r="G1395" s="130" t="s">
        <v>277</v>
      </c>
      <c r="H1395" s="130" t="s">
        <v>278</v>
      </c>
      <c r="I1395" s="130" t="s">
        <v>58</v>
      </c>
    </row>
    <row r="1396" spans="1:13" ht="15" customHeight="1" x14ac:dyDescent="0.25">
      <c r="A1396" s="253" t="s">
        <v>311</v>
      </c>
      <c r="B1396" s="253"/>
      <c r="C1396" s="253"/>
      <c r="D1396" s="134" t="s">
        <v>682</v>
      </c>
      <c r="E1396" s="134">
        <v>30</v>
      </c>
      <c r="F1396" s="134"/>
      <c r="G1396" s="134"/>
      <c r="H1396" s="134"/>
      <c r="I1396" s="134">
        <v>30</v>
      </c>
    </row>
    <row r="1397" spans="1:13" ht="15" customHeight="1" x14ac:dyDescent="0.25">
      <c r="A1397" s="256"/>
      <c r="B1397" s="256"/>
      <c r="C1397" s="256"/>
      <c r="D1397" s="149"/>
      <c r="E1397" s="149"/>
      <c r="F1397" s="145"/>
      <c r="G1397" s="146"/>
      <c r="H1397" s="147"/>
      <c r="I1397" s="130">
        <v>30</v>
      </c>
    </row>
    <row r="1398" spans="1:13" ht="15" customHeight="1" x14ac:dyDescent="0.25">
      <c r="A1398" s="259"/>
      <c r="B1398" s="259"/>
      <c r="C1398" s="259"/>
      <c r="D1398" s="259"/>
      <c r="E1398" s="259"/>
      <c r="F1398" s="259"/>
      <c r="G1398" s="259"/>
      <c r="H1398" s="259"/>
      <c r="I1398" s="259"/>
    </row>
    <row r="1399" spans="1:13" ht="15" customHeight="1" x14ac:dyDescent="0.25">
      <c r="A1399" s="124" t="s">
        <v>635</v>
      </c>
      <c r="B1399" s="258" t="s">
        <v>39</v>
      </c>
      <c r="C1399" s="258"/>
      <c r="D1399" s="258"/>
      <c r="E1399" s="258"/>
      <c r="F1399" s="258"/>
      <c r="G1399" s="258" t="e">
        <v>#REF!</v>
      </c>
      <c r="H1399" s="258"/>
      <c r="I1399" s="125">
        <f>I1400+I1426+I1452+I1476+I1494+I1499+I1504+I1509+I1514+I1519+I1524+I1529+I1534</f>
        <v>130940.80000000002</v>
      </c>
      <c r="K1399" s="48">
        <f>IFERROR(VLOOKUP(A1399,ORÇAMENTO!$A:$I,9,FALSE),"NÃO TEM")</f>
        <v>130940.80000000002</v>
      </c>
      <c r="M1399" s="46" t="b">
        <f>K1399=I1399</f>
        <v>1</v>
      </c>
    </row>
    <row r="1400" spans="1:13" ht="32.25" customHeight="1" x14ac:dyDescent="0.25">
      <c r="A1400" s="126" t="s">
        <v>636</v>
      </c>
      <c r="B1400" s="126">
        <v>3395</v>
      </c>
      <c r="C1400" s="127" t="s">
        <v>256</v>
      </c>
      <c r="D1400" s="126" t="s">
        <v>14</v>
      </c>
      <c r="E1400" s="126" t="s">
        <v>679</v>
      </c>
      <c r="F1400" s="156">
        <v>111</v>
      </c>
      <c r="G1400" s="128">
        <f>IFERROR(VLOOKUP(B1400,CPU!$B:$I,8,FALSE),"NÃO TEM")</f>
        <v>268.07</v>
      </c>
      <c r="H1400" s="128">
        <f>ROUND(G1400*1.273,2)</f>
        <v>341.25</v>
      </c>
      <c r="I1400" s="128">
        <f>ROUND(H1400*F1400,2)</f>
        <v>37878.75</v>
      </c>
      <c r="K1400" s="48">
        <f>IFERROR(VLOOKUP(A1400,ORÇAMENTO!$A:$I,9,FALSE),"NÃO TEM")</f>
        <v>37878.75</v>
      </c>
      <c r="M1400" s="46" t="b">
        <f>K1400=I1400</f>
        <v>1</v>
      </c>
    </row>
    <row r="1401" spans="1:13" ht="15.75" customHeight="1" x14ac:dyDescent="0.25">
      <c r="A1401" s="255" t="s">
        <v>282</v>
      </c>
      <c r="B1401" s="255"/>
      <c r="C1401" s="255"/>
      <c r="D1401" s="129" t="s">
        <v>98</v>
      </c>
      <c r="E1401" s="129" t="s">
        <v>275</v>
      </c>
      <c r="F1401" s="130" t="s">
        <v>276</v>
      </c>
      <c r="G1401" s="130" t="s">
        <v>277</v>
      </c>
      <c r="H1401" s="130" t="s">
        <v>278</v>
      </c>
      <c r="I1401" s="130" t="s">
        <v>58</v>
      </c>
    </row>
    <row r="1402" spans="1:13" ht="15" customHeight="1" x14ac:dyDescent="0.25">
      <c r="A1402" s="253" t="s">
        <v>583</v>
      </c>
      <c r="B1402" s="253"/>
      <c r="C1402" s="253"/>
      <c r="D1402" s="131"/>
      <c r="E1402" s="150">
        <v>5</v>
      </c>
      <c r="F1402" s="147"/>
      <c r="G1402" s="176"/>
      <c r="H1402" s="133"/>
      <c r="I1402" s="134">
        <v>5</v>
      </c>
    </row>
    <row r="1403" spans="1:13" ht="15" customHeight="1" x14ac:dyDescent="0.25">
      <c r="A1403" s="253" t="s">
        <v>572</v>
      </c>
      <c r="B1403" s="253"/>
      <c r="C1403" s="253"/>
      <c r="D1403" s="131"/>
      <c r="E1403" s="150">
        <v>2</v>
      </c>
      <c r="F1403" s="147"/>
      <c r="G1403" s="147"/>
      <c r="H1403" s="147"/>
      <c r="I1403" s="150">
        <v>2</v>
      </c>
    </row>
    <row r="1404" spans="1:13" ht="15" customHeight="1" x14ac:dyDescent="0.25">
      <c r="A1404" s="253" t="s">
        <v>561</v>
      </c>
      <c r="B1404" s="253"/>
      <c r="C1404" s="253"/>
      <c r="D1404" s="131"/>
      <c r="E1404" s="150">
        <v>5</v>
      </c>
      <c r="F1404" s="147"/>
      <c r="G1404" s="147"/>
      <c r="H1404" s="147"/>
      <c r="I1404" s="150">
        <v>5</v>
      </c>
    </row>
    <row r="1405" spans="1:13" ht="15" customHeight="1" x14ac:dyDescent="0.25">
      <c r="A1405" s="253" t="s">
        <v>582</v>
      </c>
      <c r="B1405" s="253"/>
      <c r="C1405" s="253"/>
      <c r="D1405" s="131"/>
      <c r="E1405" s="150">
        <v>3</v>
      </c>
      <c r="F1405" s="147"/>
      <c r="G1405" s="147"/>
      <c r="H1405" s="147"/>
      <c r="I1405" s="150">
        <v>3</v>
      </c>
    </row>
    <row r="1406" spans="1:13" ht="15" customHeight="1" x14ac:dyDescent="0.25">
      <c r="A1406" s="257" t="s">
        <v>563</v>
      </c>
      <c r="B1406" s="257"/>
      <c r="C1406" s="257"/>
      <c r="D1406" s="131"/>
      <c r="E1406" s="150">
        <v>7</v>
      </c>
      <c r="F1406" s="147"/>
      <c r="G1406" s="147"/>
      <c r="H1406" s="147"/>
      <c r="I1406" s="150">
        <v>7</v>
      </c>
    </row>
    <row r="1407" spans="1:13" ht="15" customHeight="1" x14ac:dyDescent="0.25">
      <c r="A1407" s="253" t="s">
        <v>568</v>
      </c>
      <c r="B1407" s="253"/>
      <c r="C1407" s="253"/>
      <c r="D1407" s="131"/>
      <c r="E1407" s="150">
        <v>3</v>
      </c>
      <c r="F1407" s="147"/>
      <c r="G1407" s="147"/>
      <c r="H1407" s="147"/>
      <c r="I1407" s="150">
        <v>3</v>
      </c>
    </row>
    <row r="1408" spans="1:13" ht="15" customHeight="1" x14ac:dyDescent="0.25">
      <c r="A1408" s="253" t="s">
        <v>569</v>
      </c>
      <c r="B1408" s="253"/>
      <c r="C1408" s="253"/>
      <c r="D1408" s="131"/>
      <c r="E1408" s="150">
        <v>3</v>
      </c>
      <c r="F1408" s="147"/>
      <c r="G1408" s="147"/>
      <c r="H1408" s="147"/>
      <c r="I1408" s="150">
        <v>3</v>
      </c>
    </row>
    <row r="1409" spans="1:9" ht="15" customHeight="1" x14ac:dyDescent="0.25">
      <c r="A1409" s="253" t="s">
        <v>570</v>
      </c>
      <c r="B1409" s="253"/>
      <c r="C1409" s="253"/>
      <c r="D1409" s="131"/>
      <c r="E1409" s="150">
        <v>1</v>
      </c>
      <c r="F1409" s="147"/>
      <c r="G1409" s="147"/>
      <c r="H1409" s="147"/>
      <c r="I1409" s="150">
        <v>1</v>
      </c>
    </row>
    <row r="1410" spans="1:9" ht="15" customHeight="1" x14ac:dyDescent="0.25">
      <c r="A1410" s="253" t="s">
        <v>579</v>
      </c>
      <c r="B1410" s="253"/>
      <c r="C1410" s="253"/>
      <c r="D1410" s="131"/>
      <c r="E1410" s="150">
        <v>7</v>
      </c>
      <c r="F1410" s="150"/>
      <c r="G1410" s="150"/>
      <c r="H1410" s="150"/>
      <c r="I1410" s="150">
        <v>7</v>
      </c>
    </row>
    <row r="1411" spans="1:9" ht="15" customHeight="1" x14ac:dyDescent="0.25">
      <c r="A1411" s="253" t="s">
        <v>586</v>
      </c>
      <c r="B1411" s="253"/>
      <c r="C1411" s="253"/>
      <c r="D1411" s="131"/>
      <c r="E1411" s="150">
        <v>3</v>
      </c>
      <c r="F1411" s="150"/>
      <c r="G1411" s="150"/>
      <c r="H1411" s="150"/>
      <c r="I1411" s="150">
        <v>3</v>
      </c>
    </row>
    <row r="1412" spans="1:9" ht="15" customHeight="1" x14ac:dyDescent="0.25">
      <c r="A1412" s="256" t="s">
        <v>580</v>
      </c>
      <c r="B1412" s="256"/>
      <c r="C1412" s="256"/>
      <c r="D1412" s="131"/>
      <c r="E1412" s="150">
        <v>9</v>
      </c>
      <c r="F1412" s="150"/>
      <c r="G1412" s="150"/>
      <c r="H1412" s="150"/>
      <c r="I1412" s="150">
        <v>9</v>
      </c>
    </row>
    <row r="1413" spans="1:9" ht="15" customHeight="1" x14ac:dyDescent="0.25">
      <c r="A1413" s="253" t="s">
        <v>581</v>
      </c>
      <c r="B1413" s="253"/>
      <c r="C1413" s="253"/>
      <c r="D1413" s="131"/>
      <c r="E1413" s="150">
        <v>11</v>
      </c>
      <c r="F1413" s="150"/>
      <c r="G1413" s="150"/>
      <c r="H1413" s="150"/>
      <c r="I1413" s="150">
        <v>11</v>
      </c>
    </row>
    <row r="1414" spans="1:9" ht="15" customHeight="1" x14ac:dyDescent="0.25">
      <c r="A1414" s="253" t="s">
        <v>573</v>
      </c>
      <c r="B1414" s="253"/>
      <c r="C1414" s="253"/>
      <c r="D1414" s="131"/>
      <c r="E1414" s="150">
        <v>6</v>
      </c>
      <c r="F1414" s="150"/>
      <c r="G1414" s="150"/>
      <c r="H1414" s="150"/>
      <c r="I1414" s="150">
        <v>6</v>
      </c>
    </row>
    <row r="1415" spans="1:9" ht="15" customHeight="1" x14ac:dyDescent="0.25">
      <c r="A1415" s="253" t="s">
        <v>560</v>
      </c>
      <c r="B1415" s="253"/>
      <c r="C1415" s="253"/>
      <c r="D1415" s="131"/>
      <c r="E1415" s="150">
        <v>1</v>
      </c>
      <c r="F1415" s="150"/>
      <c r="G1415" s="150"/>
      <c r="H1415" s="150"/>
      <c r="I1415" s="150">
        <v>1</v>
      </c>
    </row>
    <row r="1416" spans="1:9" ht="15" customHeight="1" x14ac:dyDescent="0.25">
      <c r="A1416" s="253" t="s">
        <v>578</v>
      </c>
      <c r="B1416" s="253"/>
      <c r="C1416" s="253"/>
      <c r="D1416" s="131"/>
      <c r="E1416" s="150">
        <v>1</v>
      </c>
      <c r="F1416" s="150"/>
      <c r="G1416" s="150"/>
      <c r="H1416" s="150"/>
      <c r="I1416" s="150">
        <v>1</v>
      </c>
    </row>
    <row r="1417" spans="1:9" ht="15" customHeight="1" x14ac:dyDescent="0.25">
      <c r="A1417" s="253" t="s">
        <v>562</v>
      </c>
      <c r="B1417" s="253"/>
      <c r="C1417" s="253"/>
      <c r="D1417" s="131"/>
      <c r="E1417" s="150">
        <v>2</v>
      </c>
      <c r="F1417" s="150"/>
      <c r="G1417" s="150"/>
      <c r="H1417" s="150"/>
      <c r="I1417" s="150">
        <v>2</v>
      </c>
    </row>
    <row r="1418" spans="1:9" ht="15" customHeight="1" x14ac:dyDescent="0.25">
      <c r="A1418" s="253" t="s">
        <v>564</v>
      </c>
      <c r="B1418" s="253"/>
      <c r="C1418" s="253"/>
      <c r="D1418" s="131"/>
      <c r="E1418" s="150">
        <v>9</v>
      </c>
      <c r="F1418" s="150"/>
      <c r="G1418" s="150"/>
      <c r="H1418" s="150"/>
      <c r="I1418" s="150">
        <v>9</v>
      </c>
    </row>
    <row r="1419" spans="1:9" ht="15" customHeight="1" x14ac:dyDescent="0.25">
      <c r="A1419" s="253" t="s">
        <v>565</v>
      </c>
      <c r="B1419" s="253"/>
      <c r="C1419" s="253"/>
      <c r="D1419" s="131"/>
      <c r="E1419" s="150">
        <v>6</v>
      </c>
      <c r="F1419" s="150"/>
      <c r="G1419" s="150"/>
      <c r="H1419" s="150"/>
      <c r="I1419" s="150">
        <v>6</v>
      </c>
    </row>
    <row r="1420" spans="1:9" ht="15" customHeight="1" x14ac:dyDescent="0.25">
      <c r="A1420" s="253" t="s">
        <v>566</v>
      </c>
      <c r="B1420" s="253"/>
      <c r="C1420" s="253"/>
      <c r="D1420" s="131"/>
      <c r="E1420" s="150">
        <v>6</v>
      </c>
      <c r="F1420" s="150"/>
      <c r="G1420" s="150"/>
      <c r="H1420" s="150"/>
      <c r="I1420" s="150">
        <v>6</v>
      </c>
    </row>
    <row r="1421" spans="1:9" ht="15" customHeight="1" x14ac:dyDescent="0.25">
      <c r="A1421" s="253" t="s">
        <v>567</v>
      </c>
      <c r="B1421" s="253"/>
      <c r="C1421" s="253"/>
      <c r="D1421" s="131"/>
      <c r="E1421" s="150">
        <v>3</v>
      </c>
      <c r="F1421" s="150"/>
      <c r="G1421" s="150"/>
      <c r="H1421" s="150"/>
      <c r="I1421" s="150">
        <v>3</v>
      </c>
    </row>
    <row r="1422" spans="1:9" ht="15" customHeight="1" x14ac:dyDescent="0.25">
      <c r="A1422" s="253" t="s">
        <v>557</v>
      </c>
      <c r="B1422" s="253"/>
      <c r="C1422" s="253"/>
      <c r="D1422" s="131"/>
      <c r="E1422" s="150">
        <v>12</v>
      </c>
      <c r="F1422" s="150"/>
      <c r="G1422" s="150"/>
      <c r="H1422" s="150"/>
      <c r="I1422" s="150">
        <v>12</v>
      </c>
    </row>
    <row r="1423" spans="1:9" ht="15" customHeight="1" x14ac:dyDescent="0.25">
      <c r="A1423" s="254" t="s">
        <v>649</v>
      </c>
      <c r="B1423" s="254"/>
      <c r="C1423" s="254"/>
      <c r="D1423" s="131"/>
      <c r="E1423" s="150">
        <v>6</v>
      </c>
      <c r="F1423" s="150"/>
      <c r="G1423" s="150"/>
      <c r="H1423" s="150"/>
      <c r="I1423" s="150">
        <v>6</v>
      </c>
    </row>
    <row r="1424" spans="1:9" ht="15" customHeight="1" x14ac:dyDescent="0.25">
      <c r="A1424" s="256"/>
      <c r="B1424" s="256"/>
      <c r="C1424" s="256"/>
      <c r="D1424" s="131"/>
      <c r="E1424" s="150"/>
      <c r="F1424" s="150"/>
      <c r="G1424" s="150"/>
      <c r="H1424" s="150"/>
      <c r="I1424" s="178">
        <f>SUM(I1402:I1423)</f>
        <v>111</v>
      </c>
    </row>
    <row r="1425" spans="1:13" ht="15" customHeight="1" x14ac:dyDescent="0.25">
      <c r="A1425" s="135"/>
      <c r="B1425" s="136"/>
      <c r="C1425" s="137"/>
      <c r="D1425" s="135"/>
      <c r="E1425" s="135"/>
      <c r="F1425" s="138"/>
      <c r="G1425" s="138"/>
      <c r="H1425" s="138"/>
      <c r="I1425" s="138"/>
    </row>
    <row r="1426" spans="1:13" ht="45" x14ac:dyDescent="0.25">
      <c r="A1426" s="126" t="s">
        <v>637</v>
      </c>
      <c r="B1426" s="126">
        <v>3281</v>
      </c>
      <c r="C1426" s="127" t="s">
        <v>257</v>
      </c>
      <c r="D1426" s="126" t="s">
        <v>14</v>
      </c>
      <c r="E1426" s="126" t="s">
        <v>684</v>
      </c>
      <c r="F1426" s="156">
        <v>22</v>
      </c>
      <c r="G1426" s="128">
        <f>IFERROR(VLOOKUP(B1426,CPU!$B:$I,8,FALSE),"NÃO TEM")</f>
        <v>196.95999999999998</v>
      </c>
      <c r="H1426" s="128">
        <f>ROUND(G1426*1.273,2)</f>
        <v>250.73</v>
      </c>
      <c r="I1426" s="128">
        <f>ROUND(H1426*F1426,2)</f>
        <v>5516.06</v>
      </c>
      <c r="K1426" s="48">
        <f>IFERROR(VLOOKUP(A1426,ORÇAMENTO!$A:$I,9,FALSE),"NÃO TEM")</f>
        <v>5516.06</v>
      </c>
      <c r="M1426" s="46" t="b">
        <f>K1426=I1426</f>
        <v>1</v>
      </c>
    </row>
    <row r="1427" spans="1:13" ht="15.75" customHeight="1" x14ac:dyDescent="0.25">
      <c r="A1427" s="255" t="s">
        <v>282</v>
      </c>
      <c r="B1427" s="255"/>
      <c r="C1427" s="255"/>
      <c r="D1427" s="129" t="s">
        <v>98</v>
      </c>
      <c r="E1427" s="129" t="s">
        <v>275</v>
      </c>
      <c r="F1427" s="130" t="s">
        <v>276</v>
      </c>
      <c r="G1427" s="130" t="s">
        <v>277</v>
      </c>
      <c r="H1427" s="130" t="s">
        <v>278</v>
      </c>
      <c r="I1427" s="130" t="s">
        <v>58</v>
      </c>
    </row>
    <row r="1428" spans="1:13" ht="15.75" customHeight="1" x14ac:dyDescent="0.25">
      <c r="A1428" s="253" t="s">
        <v>583</v>
      </c>
      <c r="B1428" s="253"/>
      <c r="C1428" s="253"/>
      <c r="D1428" s="131"/>
      <c r="E1428" s="150">
        <v>1</v>
      </c>
      <c r="F1428" s="147"/>
      <c r="G1428" s="176"/>
      <c r="H1428" s="133"/>
      <c r="I1428" s="134">
        <v>1</v>
      </c>
    </row>
    <row r="1429" spans="1:13" ht="15.75" customHeight="1" x14ac:dyDescent="0.25">
      <c r="A1429" s="253" t="s">
        <v>572</v>
      </c>
      <c r="B1429" s="253"/>
      <c r="C1429" s="253"/>
      <c r="D1429" s="131"/>
      <c r="E1429" s="150">
        <v>1</v>
      </c>
      <c r="F1429" s="147"/>
      <c r="G1429" s="147"/>
      <c r="H1429" s="147"/>
      <c r="I1429" s="150">
        <v>1</v>
      </c>
    </row>
    <row r="1430" spans="1:13" ht="15.75" customHeight="1" x14ac:dyDescent="0.25">
      <c r="A1430" s="253" t="s">
        <v>561</v>
      </c>
      <c r="B1430" s="253"/>
      <c r="C1430" s="253"/>
      <c r="D1430" s="131"/>
      <c r="E1430" s="150">
        <v>1</v>
      </c>
      <c r="F1430" s="147"/>
      <c r="G1430" s="147"/>
      <c r="H1430" s="147"/>
      <c r="I1430" s="150">
        <v>1</v>
      </c>
    </row>
    <row r="1431" spans="1:13" ht="15.75" customHeight="1" x14ac:dyDescent="0.25">
      <c r="A1431" s="253" t="s">
        <v>582</v>
      </c>
      <c r="B1431" s="253"/>
      <c r="C1431" s="253"/>
      <c r="D1431" s="131"/>
      <c r="E1431" s="150">
        <v>1</v>
      </c>
      <c r="F1431" s="147"/>
      <c r="G1431" s="147"/>
      <c r="H1431" s="147"/>
      <c r="I1431" s="150">
        <v>1</v>
      </c>
    </row>
    <row r="1432" spans="1:13" ht="15.75" customHeight="1" x14ac:dyDescent="0.25">
      <c r="A1432" s="257" t="s">
        <v>563</v>
      </c>
      <c r="B1432" s="257"/>
      <c r="C1432" s="257"/>
      <c r="D1432" s="131"/>
      <c r="E1432" s="150">
        <v>1</v>
      </c>
      <c r="F1432" s="147"/>
      <c r="G1432" s="147"/>
      <c r="H1432" s="147"/>
      <c r="I1432" s="150">
        <v>1</v>
      </c>
    </row>
    <row r="1433" spans="1:13" ht="15.75" customHeight="1" x14ac:dyDescent="0.25">
      <c r="A1433" s="253" t="s">
        <v>568</v>
      </c>
      <c r="B1433" s="253"/>
      <c r="C1433" s="253"/>
      <c r="D1433" s="131"/>
      <c r="E1433" s="150">
        <v>1</v>
      </c>
      <c r="F1433" s="147"/>
      <c r="G1433" s="147"/>
      <c r="H1433" s="147"/>
      <c r="I1433" s="150">
        <v>1</v>
      </c>
    </row>
    <row r="1434" spans="1:13" ht="15.75" customHeight="1" x14ac:dyDescent="0.25">
      <c r="A1434" s="253" t="s">
        <v>569</v>
      </c>
      <c r="B1434" s="253"/>
      <c r="C1434" s="253"/>
      <c r="D1434" s="131"/>
      <c r="E1434" s="150">
        <v>1</v>
      </c>
      <c r="F1434" s="147"/>
      <c r="G1434" s="147"/>
      <c r="H1434" s="147"/>
      <c r="I1434" s="150">
        <v>1</v>
      </c>
    </row>
    <row r="1435" spans="1:13" ht="15.75" customHeight="1" x14ac:dyDescent="0.25">
      <c r="A1435" s="253" t="s">
        <v>570</v>
      </c>
      <c r="B1435" s="253"/>
      <c r="C1435" s="253"/>
      <c r="D1435" s="131"/>
      <c r="E1435" s="150">
        <v>1</v>
      </c>
      <c r="F1435" s="147"/>
      <c r="G1435" s="147"/>
      <c r="H1435" s="147"/>
      <c r="I1435" s="150">
        <v>1</v>
      </c>
    </row>
    <row r="1436" spans="1:13" ht="15.75" customHeight="1" x14ac:dyDescent="0.25">
      <c r="A1436" s="253" t="s">
        <v>579</v>
      </c>
      <c r="B1436" s="253"/>
      <c r="C1436" s="253"/>
      <c r="D1436" s="131"/>
      <c r="E1436" s="150">
        <v>1</v>
      </c>
      <c r="F1436" s="150"/>
      <c r="G1436" s="150"/>
      <c r="H1436" s="150"/>
      <c r="I1436" s="150">
        <v>1</v>
      </c>
    </row>
    <row r="1437" spans="1:13" ht="15.75" customHeight="1" x14ac:dyDescent="0.25">
      <c r="A1437" s="253" t="s">
        <v>586</v>
      </c>
      <c r="B1437" s="253"/>
      <c r="C1437" s="253"/>
      <c r="D1437" s="131"/>
      <c r="E1437" s="150">
        <v>1</v>
      </c>
      <c r="F1437" s="150"/>
      <c r="G1437" s="150"/>
      <c r="H1437" s="150"/>
      <c r="I1437" s="150">
        <v>1</v>
      </c>
    </row>
    <row r="1438" spans="1:13" ht="15.75" customHeight="1" x14ac:dyDescent="0.25">
      <c r="A1438" s="256" t="s">
        <v>580</v>
      </c>
      <c r="B1438" s="256"/>
      <c r="C1438" s="256"/>
      <c r="D1438" s="131"/>
      <c r="E1438" s="150">
        <v>1</v>
      </c>
      <c r="F1438" s="150"/>
      <c r="G1438" s="150"/>
      <c r="H1438" s="150"/>
      <c r="I1438" s="150">
        <v>1</v>
      </c>
    </row>
    <row r="1439" spans="1:13" ht="15.75" customHeight="1" x14ac:dyDescent="0.25">
      <c r="A1439" s="253" t="s">
        <v>581</v>
      </c>
      <c r="B1439" s="253"/>
      <c r="C1439" s="253"/>
      <c r="D1439" s="131"/>
      <c r="E1439" s="150">
        <v>1</v>
      </c>
      <c r="F1439" s="150"/>
      <c r="G1439" s="150"/>
      <c r="H1439" s="150"/>
      <c r="I1439" s="150">
        <v>1</v>
      </c>
    </row>
    <row r="1440" spans="1:13" ht="15.75" customHeight="1" x14ac:dyDescent="0.25">
      <c r="A1440" s="253" t="s">
        <v>573</v>
      </c>
      <c r="B1440" s="253"/>
      <c r="C1440" s="253"/>
      <c r="D1440" s="131"/>
      <c r="E1440" s="150">
        <v>1</v>
      </c>
      <c r="F1440" s="150"/>
      <c r="G1440" s="150"/>
      <c r="H1440" s="150"/>
      <c r="I1440" s="150">
        <v>1</v>
      </c>
    </row>
    <row r="1441" spans="1:13" ht="15.75" customHeight="1" x14ac:dyDescent="0.25">
      <c r="A1441" s="253" t="s">
        <v>560</v>
      </c>
      <c r="B1441" s="253"/>
      <c r="C1441" s="253"/>
      <c r="D1441" s="131"/>
      <c r="E1441" s="150">
        <v>1</v>
      </c>
      <c r="F1441" s="150"/>
      <c r="G1441" s="150"/>
      <c r="H1441" s="150"/>
      <c r="I1441" s="150">
        <v>1</v>
      </c>
    </row>
    <row r="1442" spans="1:13" ht="15.75" customHeight="1" x14ac:dyDescent="0.25">
      <c r="A1442" s="253" t="s">
        <v>578</v>
      </c>
      <c r="B1442" s="253"/>
      <c r="C1442" s="253"/>
      <c r="D1442" s="131"/>
      <c r="E1442" s="150">
        <v>1</v>
      </c>
      <c r="F1442" s="150"/>
      <c r="G1442" s="150"/>
      <c r="H1442" s="150"/>
      <c r="I1442" s="150">
        <v>1</v>
      </c>
    </row>
    <row r="1443" spans="1:13" ht="15.75" customHeight="1" x14ac:dyDescent="0.25">
      <c r="A1443" s="253" t="s">
        <v>562</v>
      </c>
      <c r="B1443" s="253"/>
      <c r="C1443" s="253"/>
      <c r="D1443" s="131"/>
      <c r="E1443" s="150">
        <v>1</v>
      </c>
      <c r="F1443" s="150"/>
      <c r="G1443" s="150"/>
      <c r="H1443" s="150"/>
      <c r="I1443" s="150">
        <v>1</v>
      </c>
    </row>
    <row r="1444" spans="1:13" ht="15.75" customHeight="1" x14ac:dyDescent="0.25">
      <c r="A1444" s="253" t="s">
        <v>564</v>
      </c>
      <c r="B1444" s="253"/>
      <c r="C1444" s="253"/>
      <c r="D1444" s="131"/>
      <c r="E1444" s="150">
        <v>1</v>
      </c>
      <c r="F1444" s="150"/>
      <c r="G1444" s="150"/>
      <c r="H1444" s="150"/>
      <c r="I1444" s="150">
        <v>1</v>
      </c>
    </row>
    <row r="1445" spans="1:13" ht="15.75" customHeight="1" x14ac:dyDescent="0.25">
      <c r="A1445" s="253" t="s">
        <v>565</v>
      </c>
      <c r="B1445" s="253"/>
      <c r="C1445" s="253"/>
      <c r="D1445" s="131"/>
      <c r="E1445" s="150">
        <v>1</v>
      </c>
      <c r="F1445" s="150"/>
      <c r="G1445" s="150"/>
      <c r="H1445" s="150"/>
      <c r="I1445" s="150">
        <v>1</v>
      </c>
    </row>
    <row r="1446" spans="1:13" ht="15.75" customHeight="1" x14ac:dyDescent="0.25">
      <c r="A1446" s="253" t="s">
        <v>566</v>
      </c>
      <c r="B1446" s="253"/>
      <c r="C1446" s="253"/>
      <c r="D1446" s="131"/>
      <c r="E1446" s="150">
        <v>1</v>
      </c>
      <c r="F1446" s="150"/>
      <c r="G1446" s="150"/>
      <c r="H1446" s="150"/>
      <c r="I1446" s="150">
        <v>1</v>
      </c>
    </row>
    <row r="1447" spans="1:13" ht="15.75" customHeight="1" x14ac:dyDescent="0.25">
      <c r="A1447" s="253" t="s">
        <v>567</v>
      </c>
      <c r="B1447" s="253"/>
      <c r="C1447" s="253"/>
      <c r="D1447" s="131"/>
      <c r="E1447" s="150">
        <v>1</v>
      </c>
      <c r="F1447" s="150"/>
      <c r="G1447" s="150"/>
      <c r="H1447" s="150"/>
      <c r="I1447" s="150">
        <v>1</v>
      </c>
    </row>
    <row r="1448" spans="1:13" ht="15.75" customHeight="1" x14ac:dyDescent="0.25">
      <c r="A1448" s="253" t="s">
        <v>557</v>
      </c>
      <c r="B1448" s="253"/>
      <c r="C1448" s="253"/>
      <c r="D1448" s="131"/>
      <c r="E1448" s="150">
        <v>1</v>
      </c>
      <c r="F1448" s="150"/>
      <c r="G1448" s="150"/>
      <c r="H1448" s="150"/>
      <c r="I1448" s="150">
        <v>1</v>
      </c>
    </row>
    <row r="1449" spans="1:13" ht="15.75" customHeight="1" x14ac:dyDescent="0.25">
      <c r="A1449" s="254" t="s">
        <v>649</v>
      </c>
      <c r="B1449" s="254"/>
      <c r="C1449" s="254"/>
      <c r="D1449" s="131"/>
      <c r="E1449" s="150">
        <v>1</v>
      </c>
      <c r="F1449" s="150"/>
      <c r="G1449" s="150"/>
      <c r="H1449" s="150"/>
      <c r="I1449" s="150">
        <v>1</v>
      </c>
    </row>
    <row r="1450" spans="1:13" ht="15.75" customHeight="1" x14ac:dyDescent="0.25">
      <c r="A1450" s="131"/>
      <c r="B1450" s="131"/>
      <c r="C1450" s="131"/>
      <c r="D1450" s="131"/>
      <c r="E1450" s="150"/>
      <c r="F1450" s="147"/>
      <c r="G1450" s="176"/>
      <c r="H1450" s="133"/>
      <c r="I1450" s="178">
        <f>SUM(I1428:I1449)</f>
        <v>22</v>
      </c>
    </row>
    <row r="1451" spans="1:13" ht="15.75" customHeight="1" x14ac:dyDescent="0.25">
      <c r="A1451" s="135"/>
      <c r="B1451" s="136"/>
      <c r="C1451" s="137"/>
      <c r="D1451" s="135"/>
      <c r="E1451" s="135"/>
      <c r="F1451" s="138"/>
      <c r="G1451" s="138"/>
      <c r="H1451" s="138"/>
      <c r="I1451" s="138"/>
    </row>
    <row r="1452" spans="1:13" ht="60" x14ac:dyDescent="0.25">
      <c r="A1452" s="126" t="s">
        <v>638</v>
      </c>
      <c r="B1452" s="126">
        <v>3398</v>
      </c>
      <c r="C1452" s="127" t="s">
        <v>258</v>
      </c>
      <c r="D1452" s="126" t="s">
        <v>14</v>
      </c>
      <c r="E1452" s="126" t="s">
        <v>684</v>
      </c>
      <c r="F1452" s="156">
        <v>73</v>
      </c>
      <c r="G1452" s="128">
        <f>IFERROR(VLOOKUP(B1452,CPU!$B:$I,8,FALSE),"NÃO TEM")</f>
        <v>257.56</v>
      </c>
      <c r="H1452" s="128">
        <f>ROUND(G1452*1.273,2)</f>
        <v>327.87</v>
      </c>
      <c r="I1452" s="128">
        <f>ROUND(H1452*F1452,2)</f>
        <v>23934.51</v>
      </c>
      <c r="K1452" s="48">
        <f>IFERROR(VLOOKUP(A1452,ORÇAMENTO!$A:$I,9,FALSE),"NÃO TEM")</f>
        <v>23934.51</v>
      </c>
      <c r="M1452" s="46" t="b">
        <f>K1452=I1452</f>
        <v>1</v>
      </c>
    </row>
    <row r="1453" spans="1:13" ht="15.75" customHeight="1" x14ac:dyDescent="0.25">
      <c r="A1453" s="255" t="s">
        <v>282</v>
      </c>
      <c r="B1453" s="255"/>
      <c r="C1453" s="255"/>
      <c r="D1453" s="129" t="s">
        <v>98</v>
      </c>
      <c r="E1453" s="129" t="s">
        <v>275</v>
      </c>
      <c r="F1453" s="130" t="s">
        <v>276</v>
      </c>
      <c r="G1453" s="130" t="s">
        <v>277</v>
      </c>
      <c r="H1453" s="130" t="s">
        <v>278</v>
      </c>
      <c r="I1453" s="130" t="s">
        <v>58</v>
      </c>
    </row>
    <row r="1454" spans="1:13" ht="15" customHeight="1" x14ac:dyDescent="0.25">
      <c r="A1454" s="253" t="s">
        <v>583</v>
      </c>
      <c r="B1454" s="253"/>
      <c r="C1454" s="253"/>
      <c r="D1454" s="131"/>
      <c r="E1454" s="150">
        <v>3</v>
      </c>
      <c r="F1454" s="147"/>
      <c r="G1454" s="176"/>
      <c r="H1454" s="133"/>
      <c r="I1454" s="134">
        <v>3</v>
      </c>
    </row>
    <row r="1455" spans="1:13" ht="15" customHeight="1" x14ac:dyDescent="0.25">
      <c r="A1455" s="253" t="s">
        <v>572</v>
      </c>
      <c r="B1455" s="253"/>
      <c r="C1455" s="253"/>
      <c r="D1455" s="131"/>
      <c r="E1455" s="150">
        <v>1</v>
      </c>
      <c r="F1455" s="147"/>
      <c r="G1455" s="147"/>
      <c r="H1455" s="147"/>
      <c r="I1455" s="150">
        <v>1</v>
      </c>
    </row>
    <row r="1456" spans="1:13" ht="15" customHeight="1" x14ac:dyDescent="0.25">
      <c r="A1456" s="253" t="s">
        <v>561</v>
      </c>
      <c r="B1456" s="253"/>
      <c r="C1456" s="253"/>
      <c r="D1456" s="131"/>
      <c r="E1456" s="150">
        <v>6</v>
      </c>
      <c r="F1456" s="147"/>
      <c r="G1456" s="147"/>
      <c r="H1456" s="147"/>
      <c r="I1456" s="150">
        <v>6</v>
      </c>
    </row>
    <row r="1457" spans="1:9" ht="15" customHeight="1" x14ac:dyDescent="0.25">
      <c r="A1457" s="253" t="s">
        <v>582</v>
      </c>
      <c r="B1457" s="253"/>
      <c r="C1457" s="253"/>
      <c r="D1457" s="131"/>
      <c r="E1457" s="150">
        <v>1</v>
      </c>
      <c r="F1457" s="147"/>
      <c r="G1457" s="147"/>
      <c r="H1457" s="147"/>
      <c r="I1457" s="150">
        <v>1</v>
      </c>
    </row>
    <row r="1458" spans="1:9" ht="15" customHeight="1" x14ac:dyDescent="0.25">
      <c r="A1458" s="257" t="s">
        <v>563</v>
      </c>
      <c r="B1458" s="257"/>
      <c r="C1458" s="257"/>
      <c r="D1458" s="131"/>
      <c r="E1458" s="150">
        <v>2</v>
      </c>
      <c r="F1458" s="147"/>
      <c r="G1458" s="147"/>
      <c r="H1458" s="147"/>
      <c r="I1458" s="150">
        <v>2</v>
      </c>
    </row>
    <row r="1459" spans="1:9" ht="15" customHeight="1" x14ac:dyDescent="0.25">
      <c r="A1459" s="253" t="s">
        <v>568</v>
      </c>
      <c r="B1459" s="253"/>
      <c r="C1459" s="253"/>
      <c r="D1459" s="131"/>
      <c r="E1459" s="150">
        <v>1</v>
      </c>
      <c r="F1459" s="147"/>
      <c r="G1459" s="147"/>
      <c r="H1459" s="147"/>
      <c r="I1459" s="150">
        <v>1</v>
      </c>
    </row>
    <row r="1460" spans="1:9" ht="15" customHeight="1" x14ac:dyDescent="0.25">
      <c r="A1460" s="253" t="s">
        <v>569</v>
      </c>
      <c r="B1460" s="253"/>
      <c r="C1460" s="253"/>
      <c r="D1460" s="131"/>
      <c r="E1460" s="150">
        <v>1</v>
      </c>
      <c r="F1460" s="147"/>
      <c r="G1460" s="147"/>
      <c r="H1460" s="147"/>
      <c r="I1460" s="150">
        <v>1</v>
      </c>
    </row>
    <row r="1461" spans="1:9" ht="15" customHeight="1" x14ac:dyDescent="0.25">
      <c r="A1461" s="253" t="s">
        <v>570</v>
      </c>
      <c r="B1461" s="253"/>
      <c r="C1461" s="253"/>
      <c r="D1461" s="131"/>
      <c r="E1461" s="150">
        <v>1</v>
      </c>
      <c r="F1461" s="147"/>
      <c r="G1461" s="147"/>
      <c r="H1461" s="147"/>
      <c r="I1461" s="150">
        <v>1</v>
      </c>
    </row>
    <row r="1462" spans="1:9" ht="15" customHeight="1" x14ac:dyDescent="0.25">
      <c r="A1462" s="253" t="s">
        <v>579</v>
      </c>
      <c r="B1462" s="253"/>
      <c r="C1462" s="253"/>
      <c r="D1462" s="131"/>
      <c r="E1462" s="150">
        <v>3</v>
      </c>
      <c r="F1462" s="150"/>
      <c r="G1462" s="150"/>
      <c r="H1462" s="150"/>
      <c r="I1462" s="150">
        <v>3</v>
      </c>
    </row>
    <row r="1463" spans="1:9" ht="15" customHeight="1" x14ac:dyDescent="0.25">
      <c r="A1463" s="253" t="s">
        <v>586</v>
      </c>
      <c r="B1463" s="253"/>
      <c r="C1463" s="253"/>
      <c r="D1463" s="131"/>
      <c r="E1463" s="150">
        <v>1</v>
      </c>
      <c r="F1463" s="150"/>
      <c r="G1463" s="150"/>
      <c r="H1463" s="150"/>
      <c r="I1463" s="150">
        <v>1</v>
      </c>
    </row>
    <row r="1464" spans="1:9" ht="15" customHeight="1" x14ac:dyDescent="0.25">
      <c r="A1464" s="253" t="s">
        <v>573</v>
      </c>
      <c r="B1464" s="253"/>
      <c r="C1464" s="253"/>
      <c r="D1464" s="131"/>
      <c r="E1464" s="150">
        <v>6</v>
      </c>
      <c r="F1464" s="150"/>
      <c r="G1464" s="150"/>
      <c r="H1464" s="150"/>
      <c r="I1464" s="150">
        <v>6</v>
      </c>
    </row>
    <row r="1465" spans="1:9" ht="15" customHeight="1" x14ac:dyDescent="0.25">
      <c r="A1465" s="253" t="s">
        <v>560</v>
      </c>
      <c r="B1465" s="253"/>
      <c r="C1465" s="253"/>
      <c r="D1465" s="131"/>
      <c r="E1465" s="150">
        <v>2</v>
      </c>
      <c r="F1465" s="150"/>
      <c r="G1465" s="150"/>
      <c r="H1465" s="150"/>
      <c r="I1465" s="150">
        <v>2</v>
      </c>
    </row>
    <row r="1466" spans="1:9" ht="15" customHeight="1" x14ac:dyDescent="0.25">
      <c r="A1466" s="253" t="s">
        <v>578</v>
      </c>
      <c r="B1466" s="253"/>
      <c r="C1466" s="253"/>
      <c r="D1466" s="131"/>
      <c r="E1466" s="150">
        <v>2</v>
      </c>
      <c r="F1466" s="150"/>
      <c r="G1466" s="150"/>
      <c r="H1466" s="150"/>
      <c r="I1466" s="150">
        <v>2</v>
      </c>
    </row>
    <row r="1467" spans="1:9" ht="15" customHeight="1" x14ac:dyDescent="0.25">
      <c r="A1467" s="253" t="s">
        <v>562</v>
      </c>
      <c r="B1467" s="253"/>
      <c r="C1467" s="253"/>
      <c r="D1467" s="131"/>
      <c r="E1467" s="150">
        <v>1</v>
      </c>
      <c r="F1467" s="150"/>
      <c r="G1467" s="150"/>
      <c r="H1467" s="150"/>
      <c r="I1467" s="150">
        <v>1</v>
      </c>
    </row>
    <row r="1468" spans="1:9" ht="15" customHeight="1" x14ac:dyDescent="0.25">
      <c r="A1468" s="253" t="s">
        <v>564</v>
      </c>
      <c r="B1468" s="253"/>
      <c r="C1468" s="253"/>
      <c r="D1468" s="131"/>
      <c r="E1468" s="150">
        <v>14</v>
      </c>
      <c r="F1468" s="150"/>
      <c r="G1468" s="150"/>
      <c r="H1468" s="150"/>
      <c r="I1468" s="150">
        <v>14</v>
      </c>
    </row>
    <row r="1469" spans="1:9" ht="15" customHeight="1" x14ac:dyDescent="0.25">
      <c r="A1469" s="253" t="s">
        <v>565</v>
      </c>
      <c r="B1469" s="253"/>
      <c r="C1469" s="253"/>
      <c r="D1469" s="131"/>
      <c r="E1469" s="150">
        <v>10</v>
      </c>
      <c r="F1469" s="150"/>
      <c r="G1469" s="150"/>
      <c r="H1469" s="150"/>
      <c r="I1469" s="150">
        <v>10</v>
      </c>
    </row>
    <row r="1470" spans="1:9" ht="15" customHeight="1" x14ac:dyDescent="0.25">
      <c r="A1470" s="253" t="s">
        <v>566</v>
      </c>
      <c r="B1470" s="253"/>
      <c r="C1470" s="253"/>
      <c r="D1470" s="131"/>
      <c r="E1470" s="150">
        <v>8</v>
      </c>
      <c r="F1470" s="150"/>
      <c r="G1470" s="150"/>
      <c r="H1470" s="150"/>
      <c r="I1470" s="150">
        <v>8</v>
      </c>
    </row>
    <row r="1471" spans="1:9" ht="15" customHeight="1" x14ac:dyDescent="0.25">
      <c r="A1471" s="253" t="s">
        <v>567</v>
      </c>
      <c r="B1471" s="253"/>
      <c r="C1471" s="253"/>
      <c r="D1471" s="131"/>
      <c r="E1471" s="150">
        <v>3</v>
      </c>
      <c r="F1471" s="150"/>
      <c r="G1471" s="150"/>
      <c r="H1471" s="150"/>
      <c r="I1471" s="150">
        <v>3</v>
      </c>
    </row>
    <row r="1472" spans="1:9" ht="15" customHeight="1" x14ac:dyDescent="0.25">
      <c r="A1472" s="253" t="s">
        <v>557</v>
      </c>
      <c r="B1472" s="253"/>
      <c r="C1472" s="253"/>
      <c r="D1472" s="131"/>
      <c r="E1472" s="150">
        <v>6</v>
      </c>
      <c r="F1472" s="150"/>
      <c r="G1472" s="150"/>
      <c r="H1472" s="150"/>
      <c r="I1472" s="150">
        <v>6</v>
      </c>
    </row>
    <row r="1473" spans="1:13" ht="15" customHeight="1" x14ac:dyDescent="0.25">
      <c r="A1473" s="254" t="s">
        <v>649</v>
      </c>
      <c r="B1473" s="254"/>
      <c r="C1473" s="254"/>
      <c r="D1473" s="131"/>
      <c r="E1473" s="150">
        <v>1</v>
      </c>
      <c r="F1473" s="150"/>
      <c r="G1473" s="150"/>
      <c r="H1473" s="150"/>
      <c r="I1473" s="150">
        <v>1</v>
      </c>
    </row>
    <row r="1474" spans="1:13" ht="15" customHeight="1" x14ac:dyDescent="0.25">
      <c r="A1474" s="255"/>
      <c r="B1474" s="255"/>
      <c r="C1474" s="255"/>
      <c r="D1474" s="131"/>
      <c r="E1474" s="131"/>
      <c r="F1474" s="147"/>
      <c r="G1474" s="176"/>
      <c r="H1474" s="133"/>
      <c r="I1474" s="130">
        <f>SUM(I1454:I1473)</f>
        <v>73</v>
      </c>
    </row>
    <row r="1475" spans="1:13" ht="15" customHeight="1" x14ac:dyDescent="0.25">
      <c r="A1475" s="135"/>
      <c r="B1475" s="136"/>
      <c r="C1475" s="137"/>
      <c r="D1475" s="135"/>
      <c r="E1475" s="135"/>
      <c r="F1475" s="138"/>
      <c r="G1475" s="138"/>
      <c r="H1475" s="138"/>
      <c r="I1475" s="138"/>
    </row>
    <row r="1476" spans="1:13" ht="20.25" customHeight="1" x14ac:dyDescent="0.25">
      <c r="A1476" s="126" t="s">
        <v>639</v>
      </c>
      <c r="B1476" s="126" t="s">
        <v>759</v>
      </c>
      <c r="C1476" s="127" t="s">
        <v>154</v>
      </c>
      <c r="D1476" s="126" t="s">
        <v>681</v>
      </c>
      <c r="E1476" s="126" t="s">
        <v>33</v>
      </c>
      <c r="F1476" s="156">
        <v>25</v>
      </c>
      <c r="G1476" s="128">
        <f>IFERROR(VLOOKUP(B1476,CPU!$B:$I,8,FALSE),"NÃO TEM")</f>
        <v>423.14</v>
      </c>
      <c r="H1476" s="128">
        <f>ROUND(G1476*1.273,2)</f>
        <v>538.66</v>
      </c>
      <c r="I1476" s="128">
        <f>ROUND(H1476*F1476,2)</f>
        <v>13466.5</v>
      </c>
      <c r="K1476" s="48">
        <f>IFERROR(VLOOKUP(A1476,ORÇAMENTO!$A:$I,9,FALSE),"NÃO TEM")</f>
        <v>13466.5</v>
      </c>
      <c r="M1476" s="46" t="b">
        <f>K1476=I1476</f>
        <v>1</v>
      </c>
    </row>
    <row r="1477" spans="1:13" ht="15.75" customHeight="1" x14ac:dyDescent="0.25">
      <c r="A1477" s="255" t="s">
        <v>282</v>
      </c>
      <c r="B1477" s="255"/>
      <c r="C1477" s="255"/>
      <c r="D1477" s="129" t="s">
        <v>98</v>
      </c>
      <c r="E1477" s="129" t="s">
        <v>275</v>
      </c>
      <c r="F1477" s="130" t="s">
        <v>276</v>
      </c>
      <c r="G1477" s="130" t="s">
        <v>277</v>
      </c>
      <c r="H1477" s="130" t="s">
        <v>278</v>
      </c>
      <c r="I1477" s="130" t="s">
        <v>58</v>
      </c>
    </row>
    <row r="1478" spans="1:13" ht="15" customHeight="1" x14ac:dyDescent="0.25">
      <c r="A1478" s="253" t="s">
        <v>583</v>
      </c>
      <c r="B1478" s="253"/>
      <c r="C1478" s="253"/>
      <c r="D1478" s="131"/>
      <c r="E1478" s="150">
        <v>1</v>
      </c>
      <c r="F1478" s="147"/>
      <c r="G1478" s="176"/>
      <c r="H1478" s="133"/>
      <c r="I1478" s="134">
        <v>1</v>
      </c>
    </row>
    <row r="1479" spans="1:13" ht="15" customHeight="1" x14ac:dyDescent="0.25">
      <c r="A1479" s="253" t="s">
        <v>561</v>
      </c>
      <c r="B1479" s="253"/>
      <c r="C1479" s="253"/>
      <c r="D1479" s="131"/>
      <c r="E1479" s="150">
        <v>1</v>
      </c>
      <c r="F1479" s="147"/>
      <c r="G1479" s="147"/>
      <c r="H1479" s="147"/>
      <c r="I1479" s="150">
        <v>1</v>
      </c>
    </row>
    <row r="1480" spans="1:13" ht="15" customHeight="1" x14ac:dyDescent="0.25">
      <c r="A1480" s="253" t="s">
        <v>582</v>
      </c>
      <c r="B1480" s="253"/>
      <c r="C1480" s="253"/>
      <c r="D1480" s="131"/>
      <c r="E1480" s="150">
        <v>1</v>
      </c>
      <c r="F1480" s="147"/>
      <c r="G1480" s="147"/>
      <c r="H1480" s="147"/>
      <c r="I1480" s="150">
        <v>1</v>
      </c>
    </row>
    <row r="1481" spans="1:13" ht="15" customHeight="1" x14ac:dyDescent="0.25">
      <c r="A1481" s="257" t="s">
        <v>563</v>
      </c>
      <c r="B1481" s="257"/>
      <c r="C1481" s="257"/>
      <c r="D1481" s="131"/>
      <c r="E1481" s="150">
        <v>2</v>
      </c>
      <c r="F1481" s="147"/>
      <c r="G1481" s="147"/>
      <c r="H1481" s="147"/>
      <c r="I1481" s="150">
        <v>2</v>
      </c>
    </row>
    <row r="1482" spans="1:13" ht="15" customHeight="1" x14ac:dyDescent="0.25">
      <c r="A1482" s="253" t="s">
        <v>579</v>
      </c>
      <c r="B1482" s="253"/>
      <c r="C1482" s="253"/>
      <c r="D1482" s="131"/>
      <c r="E1482" s="150">
        <v>2</v>
      </c>
      <c r="F1482" s="150"/>
      <c r="G1482" s="150"/>
      <c r="H1482" s="150"/>
      <c r="I1482" s="150">
        <v>2</v>
      </c>
    </row>
    <row r="1483" spans="1:13" ht="15" customHeight="1" x14ac:dyDescent="0.25">
      <c r="A1483" s="253" t="s">
        <v>573</v>
      </c>
      <c r="B1483" s="253"/>
      <c r="C1483" s="253"/>
      <c r="D1483" s="131"/>
      <c r="E1483" s="150">
        <v>2</v>
      </c>
      <c r="F1483" s="150"/>
      <c r="G1483" s="150"/>
      <c r="H1483" s="150"/>
      <c r="I1483" s="150">
        <v>2</v>
      </c>
    </row>
    <row r="1484" spans="1:13" ht="15" customHeight="1" x14ac:dyDescent="0.25">
      <c r="A1484" s="253" t="s">
        <v>560</v>
      </c>
      <c r="B1484" s="253"/>
      <c r="C1484" s="253"/>
      <c r="D1484" s="131"/>
      <c r="E1484" s="150">
        <v>1</v>
      </c>
      <c r="F1484" s="150"/>
      <c r="G1484" s="150"/>
      <c r="H1484" s="150"/>
      <c r="I1484" s="150">
        <v>1</v>
      </c>
    </row>
    <row r="1485" spans="1:13" ht="15" customHeight="1" x14ac:dyDescent="0.25">
      <c r="A1485" s="253" t="s">
        <v>578</v>
      </c>
      <c r="B1485" s="253"/>
      <c r="C1485" s="253"/>
      <c r="D1485" s="131"/>
      <c r="E1485" s="150">
        <v>1</v>
      </c>
      <c r="F1485" s="150"/>
      <c r="G1485" s="150"/>
      <c r="H1485" s="150"/>
      <c r="I1485" s="150">
        <v>1</v>
      </c>
    </row>
    <row r="1486" spans="1:13" ht="15" customHeight="1" x14ac:dyDescent="0.25">
      <c r="A1486" s="253" t="s">
        <v>562</v>
      </c>
      <c r="B1486" s="253"/>
      <c r="C1486" s="253"/>
      <c r="D1486" s="131"/>
      <c r="E1486" s="150">
        <v>1</v>
      </c>
      <c r="F1486" s="150"/>
      <c r="G1486" s="150"/>
      <c r="H1486" s="150"/>
      <c r="I1486" s="150">
        <v>1</v>
      </c>
    </row>
    <row r="1487" spans="1:13" ht="15" customHeight="1" x14ac:dyDescent="0.25">
      <c r="A1487" s="253" t="s">
        <v>564</v>
      </c>
      <c r="B1487" s="253"/>
      <c r="C1487" s="253"/>
      <c r="D1487" s="131"/>
      <c r="E1487" s="150">
        <v>2</v>
      </c>
      <c r="F1487" s="150"/>
      <c r="G1487" s="150"/>
      <c r="H1487" s="150"/>
      <c r="I1487" s="150">
        <v>2</v>
      </c>
    </row>
    <row r="1488" spans="1:13" ht="15" customHeight="1" x14ac:dyDescent="0.25">
      <c r="A1488" s="253" t="s">
        <v>565</v>
      </c>
      <c r="B1488" s="253"/>
      <c r="C1488" s="253"/>
      <c r="D1488" s="131"/>
      <c r="E1488" s="150">
        <v>2</v>
      </c>
      <c r="F1488" s="150"/>
      <c r="G1488" s="150"/>
      <c r="H1488" s="150"/>
      <c r="I1488" s="150">
        <v>2</v>
      </c>
    </row>
    <row r="1489" spans="1:13" ht="15" customHeight="1" x14ac:dyDescent="0.25">
      <c r="A1489" s="253" t="s">
        <v>566</v>
      </c>
      <c r="B1489" s="253"/>
      <c r="C1489" s="253"/>
      <c r="D1489" s="131"/>
      <c r="E1489" s="150">
        <v>2</v>
      </c>
      <c r="F1489" s="150"/>
      <c r="G1489" s="150"/>
      <c r="H1489" s="150"/>
      <c r="I1489" s="150">
        <v>2</v>
      </c>
    </row>
    <row r="1490" spans="1:13" ht="15" customHeight="1" x14ac:dyDescent="0.25">
      <c r="A1490" s="253" t="s">
        <v>567</v>
      </c>
      <c r="B1490" s="253"/>
      <c r="C1490" s="253"/>
      <c r="D1490" s="131"/>
      <c r="E1490" s="150">
        <v>1</v>
      </c>
      <c r="F1490" s="150"/>
      <c r="G1490" s="150"/>
      <c r="H1490" s="150"/>
      <c r="I1490" s="150">
        <v>1</v>
      </c>
    </row>
    <row r="1491" spans="1:13" ht="15" customHeight="1" x14ac:dyDescent="0.25">
      <c r="A1491" s="253" t="s">
        <v>557</v>
      </c>
      <c r="B1491" s="253"/>
      <c r="C1491" s="253"/>
      <c r="D1491" s="131"/>
      <c r="E1491" s="150">
        <v>6</v>
      </c>
      <c r="F1491" s="150"/>
      <c r="G1491" s="150"/>
      <c r="H1491" s="150"/>
      <c r="I1491" s="150">
        <v>6</v>
      </c>
    </row>
    <row r="1492" spans="1:13" ht="15" customHeight="1" x14ac:dyDescent="0.25">
      <c r="A1492" s="255"/>
      <c r="B1492" s="255"/>
      <c r="C1492" s="255"/>
      <c r="D1492" s="131"/>
      <c r="E1492" s="150"/>
      <c r="F1492" s="147"/>
      <c r="G1492" s="176"/>
      <c r="H1492" s="133"/>
      <c r="I1492" s="130">
        <f>SUM(I1478:I1491)</f>
        <v>25</v>
      </c>
    </row>
    <row r="1493" spans="1:13" ht="15" customHeight="1" x14ac:dyDescent="0.25">
      <c r="A1493" s="135"/>
      <c r="B1493" s="136"/>
      <c r="C1493" s="137"/>
      <c r="D1493" s="135"/>
      <c r="E1493" s="135"/>
      <c r="F1493" s="138"/>
      <c r="G1493" s="138"/>
      <c r="H1493" s="138"/>
      <c r="I1493" s="138"/>
    </row>
    <row r="1494" spans="1:13" ht="45" x14ac:dyDescent="0.25">
      <c r="A1494" s="126" t="s">
        <v>640</v>
      </c>
      <c r="B1494" s="126">
        <v>91931</v>
      </c>
      <c r="C1494" s="127" t="s">
        <v>40</v>
      </c>
      <c r="D1494" s="126" t="s">
        <v>7</v>
      </c>
      <c r="E1494" s="126" t="s">
        <v>19</v>
      </c>
      <c r="F1494" s="156">
        <v>890</v>
      </c>
      <c r="G1494" s="128">
        <f>IFERROR(VLOOKUP(B1494,CPU!$B:$I,8,FALSE),"NÃO TEM")</f>
        <v>11.06</v>
      </c>
      <c r="H1494" s="128">
        <f>ROUND(G1494*1.273,2)</f>
        <v>14.08</v>
      </c>
      <c r="I1494" s="128">
        <f>ROUND(H1494*F1494,2)</f>
        <v>12531.2</v>
      </c>
      <c r="K1494" s="48">
        <f>IFERROR(VLOOKUP(A1494,ORÇAMENTO!$A:$I,9,FALSE),"NÃO TEM")</f>
        <v>12531.2</v>
      </c>
      <c r="M1494" s="46" t="b">
        <f>K1494=I1494</f>
        <v>1</v>
      </c>
    </row>
    <row r="1495" spans="1:13" ht="15.75" customHeight="1" x14ac:dyDescent="0.25">
      <c r="A1495" s="255" t="s">
        <v>282</v>
      </c>
      <c r="B1495" s="255"/>
      <c r="C1495" s="255"/>
      <c r="D1495" s="129" t="s">
        <v>98</v>
      </c>
      <c r="E1495" s="129" t="s">
        <v>275</v>
      </c>
      <c r="F1495" s="130" t="s">
        <v>276</v>
      </c>
      <c r="G1495" s="130" t="s">
        <v>277</v>
      </c>
      <c r="H1495" s="130" t="s">
        <v>278</v>
      </c>
      <c r="I1495" s="130" t="s">
        <v>58</v>
      </c>
    </row>
    <row r="1496" spans="1:13" ht="15" customHeight="1" x14ac:dyDescent="0.25">
      <c r="A1496" s="256" t="s">
        <v>311</v>
      </c>
      <c r="B1496" s="256"/>
      <c r="C1496" s="256"/>
      <c r="D1496" s="131"/>
      <c r="E1496" s="150">
        <v>890</v>
      </c>
      <c r="F1496" s="147"/>
      <c r="G1496" s="176"/>
      <c r="H1496" s="133"/>
      <c r="I1496" s="134">
        <v>890</v>
      </c>
    </row>
    <row r="1497" spans="1:13" ht="15" customHeight="1" x14ac:dyDescent="0.25">
      <c r="A1497" s="256"/>
      <c r="B1497" s="256"/>
      <c r="C1497" s="256"/>
      <c r="D1497" s="131"/>
      <c r="E1497" s="150"/>
      <c r="F1497" s="147"/>
      <c r="G1497" s="176"/>
      <c r="H1497" s="133"/>
      <c r="I1497" s="130">
        <v>890</v>
      </c>
    </row>
    <row r="1498" spans="1:13" ht="15" customHeight="1" x14ac:dyDescent="0.25">
      <c r="A1498" s="135"/>
      <c r="B1498" s="136"/>
      <c r="C1498" s="137"/>
      <c r="D1498" s="135"/>
      <c r="E1498" s="135"/>
      <c r="F1498" s="138"/>
      <c r="G1498" s="138"/>
      <c r="H1498" s="138"/>
      <c r="I1498" s="138"/>
    </row>
    <row r="1499" spans="1:13" ht="75" x14ac:dyDescent="0.25">
      <c r="A1499" s="126" t="s">
        <v>641</v>
      </c>
      <c r="B1499" s="126">
        <v>101881</v>
      </c>
      <c r="C1499" s="127" t="s">
        <v>379</v>
      </c>
      <c r="D1499" s="126" t="s">
        <v>7</v>
      </c>
      <c r="E1499" s="126" t="s">
        <v>33</v>
      </c>
      <c r="F1499" s="128">
        <v>4</v>
      </c>
      <c r="G1499" s="128">
        <f>IFERROR(VLOOKUP(B1499,CPU!$B:$I,8,FALSE),"NÃO TEM")</f>
        <v>824.28000000000009</v>
      </c>
      <c r="H1499" s="128">
        <f>ROUND(G1499*1.273,2)</f>
        <v>1049.31</v>
      </c>
      <c r="I1499" s="128">
        <f>ROUND(H1499*F1499,2)</f>
        <v>4197.24</v>
      </c>
      <c r="K1499" s="48">
        <f>IFERROR(VLOOKUP(A1499,ORÇAMENTO!$A:$I,9,FALSE),"NÃO TEM")</f>
        <v>4197.24</v>
      </c>
      <c r="M1499" s="46" t="b">
        <f>K1499=I1499</f>
        <v>1</v>
      </c>
    </row>
    <row r="1500" spans="1:13" ht="15.75" customHeight="1" x14ac:dyDescent="0.25">
      <c r="A1500" s="255" t="s">
        <v>282</v>
      </c>
      <c r="B1500" s="255"/>
      <c r="C1500" s="255"/>
      <c r="D1500" s="129" t="s">
        <v>98</v>
      </c>
      <c r="E1500" s="129" t="s">
        <v>275</v>
      </c>
      <c r="F1500" s="130" t="s">
        <v>276</v>
      </c>
      <c r="G1500" s="130" t="s">
        <v>277</v>
      </c>
      <c r="H1500" s="130" t="s">
        <v>278</v>
      </c>
      <c r="I1500" s="130" t="s">
        <v>58</v>
      </c>
    </row>
    <row r="1501" spans="1:13" ht="15" customHeight="1" x14ac:dyDescent="0.25">
      <c r="A1501" s="256" t="s">
        <v>311</v>
      </c>
      <c r="B1501" s="256"/>
      <c r="C1501" s="256"/>
      <c r="D1501" s="131"/>
      <c r="E1501" s="150">
        <v>4</v>
      </c>
      <c r="F1501" s="147"/>
      <c r="G1501" s="176"/>
      <c r="H1501" s="133"/>
      <c r="I1501" s="134">
        <v>4</v>
      </c>
    </row>
    <row r="1502" spans="1:13" ht="15" customHeight="1" x14ac:dyDescent="0.25">
      <c r="A1502" s="256"/>
      <c r="B1502" s="256"/>
      <c r="C1502" s="256"/>
      <c r="D1502" s="131"/>
      <c r="E1502" s="150"/>
      <c r="F1502" s="147"/>
      <c r="G1502" s="176"/>
      <c r="H1502" s="133"/>
      <c r="I1502" s="130">
        <v>4</v>
      </c>
    </row>
    <row r="1503" spans="1:13" ht="15" customHeight="1" x14ac:dyDescent="0.25">
      <c r="A1503" s="135"/>
      <c r="B1503" s="136"/>
      <c r="C1503" s="137"/>
      <c r="D1503" s="135"/>
      <c r="E1503" s="135"/>
      <c r="F1503" s="138"/>
      <c r="G1503" s="138"/>
      <c r="H1503" s="138"/>
      <c r="I1503" s="138"/>
    </row>
    <row r="1504" spans="1:13" ht="45" x14ac:dyDescent="0.25">
      <c r="A1504" s="126" t="s">
        <v>642</v>
      </c>
      <c r="B1504" s="126">
        <v>93653</v>
      </c>
      <c r="C1504" s="127" t="s">
        <v>41</v>
      </c>
      <c r="D1504" s="126" t="s">
        <v>7</v>
      </c>
      <c r="E1504" s="126" t="s">
        <v>33</v>
      </c>
      <c r="F1504" s="156">
        <v>36</v>
      </c>
      <c r="G1504" s="128">
        <f>IFERROR(VLOOKUP(B1504,CPU!$B:$I,8,FALSE),"NÃO TEM")</f>
        <v>10.3</v>
      </c>
      <c r="H1504" s="128">
        <f>ROUND(G1504*1.273,2)</f>
        <v>13.11</v>
      </c>
      <c r="I1504" s="128">
        <f>ROUND(H1504*F1504,2)</f>
        <v>471.96</v>
      </c>
      <c r="K1504" s="48">
        <f>IFERROR(VLOOKUP(A1504,ORÇAMENTO!$A:$I,9,FALSE),"NÃO TEM")</f>
        <v>471.96</v>
      </c>
      <c r="M1504" s="46" t="b">
        <f>K1504=I1504</f>
        <v>1</v>
      </c>
    </row>
    <row r="1505" spans="1:13" ht="15.75" customHeight="1" x14ac:dyDescent="0.25">
      <c r="A1505" s="255" t="s">
        <v>282</v>
      </c>
      <c r="B1505" s="255"/>
      <c r="C1505" s="255"/>
      <c r="D1505" s="129" t="s">
        <v>98</v>
      </c>
      <c r="E1505" s="129" t="s">
        <v>275</v>
      </c>
      <c r="F1505" s="130" t="s">
        <v>276</v>
      </c>
      <c r="G1505" s="130" t="s">
        <v>277</v>
      </c>
      <c r="H1505" s="130" t="s">
        <v>278</v>
      </c>
      <c r="I1505" s="130" t="s">
        <v>58</v>
      </c>
    </row>
    <row r="1506" spans="1:13" ht="15" customHeight="1" x14ac:dyDescent="0.25">
      <c r="A1506" s="256" t="s">
        <v>311</v>
      </c>
      <c r="B1506" s="256"/>
      <c r="C1506" s="256"/>
      <c r="D1506" s="131"/>
      <c r="E1506" s="150">
        <v>36</v>
      </c>
      <c r="F1506" s="147"/>
      <c r="G1506" s="176"/>
      <c r="H1506" s="133"/>
      <c r="I1506" s="134">
        <v>36</v>
      </c>
    </row>
    <row r="1507" spans="1:13" ht="15" customHeight="1" x14ac:dyDescent="0.25">
      <c r="A1507" s="256"/>
      <c r="B1507" s="256"/>
      <c r="C1507" s="256"/>
      <c r="D1507" s="131"/>
      <c r="E1507" s="150"/>
      <c r="F1507" s="147"/>
      <c r="G1507" s="176"/>
      <c r="H1507" s="133"/>
      <c r="I1507" s="130">
        <v>36</v>
      </c>
    </row>
    <row r="1508" spans="1:13" ht="15" customHeight="1" x14ac:dyDescent="0.25">
      <c r="A1508" s="135"/>
      <c r="B1508" s="136"/>
      <c r="C1508" s="137"/>
      <c r="D1508" s="135"/>
      <c r="E1508" s="135"/>
      <c r="F1508" s="138"/>
      <c r="G1508" s="138"/>
      <c r="H1508" s="138"/>
      <c r="I1508" s="138"/>
    </row>
    <row r="1509" spans="1:13" ht="45" x14ac:dyDescent="0.25">
      <c r="A1509" s="126" t="s">
        <v>643</v>
      </c>
      <c r="B1509" s="126">
        <v>93654</v>
      </c>
      <c r="C1509" s="127" t="s">
        <v>156</v>
      </c>
      <c r="D1509" s="126" t="s">
        <v>7</v>
      </c>
      <c r="E1509" s="126" t="s">
        <v>33</v>
      </c>
      <c r="F1509" s="156">
        <v>28</v>
      </c>
      <c r="G1509" s="128">
        <f>IFERROR(VLOOKUP(B1509,CPU!$B:$I,8,FALSE),"NÃO TEM")</f>
        <v>10.87</v>
      </c>
      <c r="H1509" s="128">
        <f>ROUND(G1509*1.273,2)</f>
        <v>13.84</v>
      </c>
      <c r="I1509" s="128">
        <f>ROUND(H1509*F1509,2)</f>
        <v>387.52</v>
      </c>
      <c r="K1509" s="48">
        <f>IFERROR(VLOOKUP(A1509,ORÇAMENTO!$A:$I,9,FALSE),"NÃO TEM")</f>
        <v>387.52</v>
      </c>
      <c r="M1509" s="46" t="b">
        <f>K1509=I1509</f>
        <v>1</v>
      </c>
    </row>
    <row r="1510" spans="1:13" ht="15.75" customHeight="1" x14ac:dyDescent="0.25">
      <c r="A1510" s="255" t="s">
        <v>282</v>
      </c>
      <c r="B1510" s="255"/>
      <c r="C1510" s="255"/>
      <c r="D1510" s="129" t="s">
        <v>98</v>
      </c>
      <c r="E1510" s="129" t="s">
        <v>275</v>
      </c>
      <c r="F1510" s="130" t="s">
        <v>276</v>
      </c>
      <c r="G1510" s="130" t="s">
        <v>277</v>
      </c>
      <c r="H1510" s="130" t="s">
        <v>278</v>
      </c>
      <c r="I1510" s="130" t="s">
        <v>58</v>
      </c>
    </row>
    <row r="1511" spans="1:13" ht="15" customHeight="1" x14ac:dyDescent="0.25">
      <c r="A1511" s="256" t="s">
        <v>311</v>
      </c>
      <c r="B1511" s="256"/>
      <c r="C1511" s="256"/>
      <c r="D1511" s="131"/>
      <c r="E1511" s="150">
        <v>28</v>
      </c>
      <c r="F1511" s="147"/>
      <c r="G1511" s="176"/>
      <c r="H1511" s="133"/>
      <c r="I1511" s="134">
        <v>28</v>
      </c>
    </row>
    <row r="1512" spans="1:13" ht="15" customHeight="1" x14ac:dyDescent="0.25">
      <c r="A1512" s="256"/>
      <c r="B1512" s="256"/>
      <c r="C1512" s="256"/>
      <c r="D1512" s="131"/>
      <c r="E1512" s="150"/>
      <c r="F1512" s="147"/>
      <c r="G1512" s="176"/>
      <c r="H1512" s="133"/>
      <c r="I1512" s="130">
        <v>28</v>
      </c>
    </row>
    <row r="1513" spans="1:13" ht="15" customHeight="1" x14ac:dyDescent="0.25">
      <c r="A1513" s="135"/>
      <c r="B1513" s="180"/>
      <c r="C1513" s="180"/>
      <c r="D1513" s="135"/>
      <c r="E1513" s="135">
        <v>7</v>
      </c>
      <c r="F1513" s="138"/>
      <c r="G1513" s="138"/>
      <c r="H1513" s="138"/>
      <c r="I1513" s="138"/>
    </row>
    <row r="1514" spans="1:13" ht="45" x14ac:dyDescent="0.25">
      <c r="A1514" s="126" t="s">
        <v>644</v>
      </c>
      <c r="B1514" s="126">
        <v>93655</v>
      </c>
      <c r="C1514" s="127" t="s">
        <v>475</v>
      </c>
      <c r="D1514" s="126" t="s">
        <v>7</v>
      </c>
      <c r="E1514" s="126" t="s">
        <v>33</v>
      </c>
      <c r="F1514" s="156">
        <v>28</v>
      </c>
      <c r="G1514" s="128">
        <f>IFERROR(VLOOKUP(B1514,CPU!$B:$I,8,FALSE),"NÃO TEM")</f>
        <v>12.05</v>
      </c>
      <c r="H1514" s="128">
        <f>ROUND(G1514*1.273,2)</f>
        <v>15.34</v>
      </c>
      <c r="I1514" s="128">
        <f>ROUND(H1514*F1514,2)</f>
        <v>429.52</v>
      </c>
      <c r="K1514" s="48">
        <f>IFERROR(VLOOKUP(A1514,ORÇAMENTO!$A:$I,9,FALSE),"NÃO TEM")</f>
        <v>429.52</v>
      </c>
      <c r="M1514" s="46" t="b">
        <f>K1514=I1514</f>
        <v>1</v>
      </c>
    </row>
    <row r="1515" spans="1:13" ht="15.75" customHeight="1" x14ac:dyDescent="0.25">
      <c r="A1515" s="255" t="s">
        <v>282</v>
      </c>
      <c r="B1515" s="255"/>
      <c r="C1515" s="255"/>
      <c r="D1515" s="129" t="s">
        <v>98</v>
      </c>
      <c r="E1515" s="129" t="s">
        <v>275</v>
      </c>
      <c r="F1515" s="130" t="s">
        <v>276</v>
      </c>
      <c r="G1515" s="130" t="s">
        <v>277</v>
      </c>
      <c r="H1515" s="130" t="s">
        <v>278</v>
      </c>
      <c r="I1515" s="130" t="s">
        <v>58</v>
      </c>
    </row>
    <row r="1516" spans="1:13" ht="15" customHeight="1" x14ac:dyDescent="0.25">
      <c r="A1516" s="256" t="s">
        <v>311</v>
      </c>
      <c r="B1516" s="256"/>
      <c r="C1516" s="256"/>
      <c r="D1516" s="131"/>
      <c r="E1516" s="150">
        <v>28</v>
      </c>
      <c r="F1516" s="147"/>
      <c r="G1516" s="176"/>
      <c r="H1516" s="133"/>
      <c r="I1516" s="134">
        <v>28</v>
      </c>
    </row>
    <row r="1517" spans="1:13" ht="15" customHeight="1" x14ac:dyDescent="0.25">
      <c r="A1517" s="256"/>
      <c r="B1517" s="256"/>
      <c r="C1517" s="256"/>
      <c r="D1517" s="131"/>
      <c r="E1517" s="150"/>
      <c r="F1517" s="147"/>
      <c r="G1517" s="176"/>
      <c r="H1517" s="133"/>
      <c r="I1517" s="130">
        <v>28</v>
      </c>
    </row>
    <row r="1518" spans="1:13" ht="15" customHeight="1" x14ac:dyDescent="0.25">
      <c r="A1518" s="135"/>
      <c r="B1518" s="136"/>
      <c r="C1518" s="137"/>
      <c r="D1518" s="135"/>
      <c r="E1518" s="135"/>
      <c r="F1518" s="138"/>
      <c r="G1518" s="138"/>
      <c r="H1518" s="138"/>
      <c r="I1518" s="138"/>
    </row>
    <row r="1519" spans="1:13" ht="45" x14ac:dyDescent="0.25">
      <c r="A1519" s="126" t="s">
        <v>645</v>
      </c>
      <c r="B1519" s="126">
        <v>93656</v>
      </c>
      <c r="C1519" s="127" t="s">
        <v>157</v>
      </c>
      <c r="D1519" s="126" t="s">
        <v>7</v>
      </c>
      <c r="E1519" s="126" t="s">
        <v>33</v>
      </c>
      <c r="F1519" s="156">
        <v>20</v>
      </c>
      <c r="G1519" s="128">
        <f>IFERROR(VLOOKUP(B1519,CPU!$B:$I,8,FALSE),"NÃO TEM")</f>
        <v>12.05</v>
      </c>
      <c r="H1519" s="128">
        <f>ROUND(G1519*1.273,2)</f>
        <v>15.34</v>
      </c>
      <c r="I1519" s="128">
        <f>ROUND(H1519*F1519,2)</f>
        <v>306.8</v>
      </c>
      <c r="K1519" s="48">
        <f>IFERROR(VLOOKUP(A1519,ORÇAMENTO!$A:$I,9,FALSE),"NÃO TEM")</f>
        <v>306.8</v>
      </c>
      <c r="M1519" s="46" t="b">
        <f>K1519=I1519</f>
        <v>1</v>
      </c>
    </row>
    <row r="1520" spans="1:13" ht="15.75" customHeight="1" x14ac:dyDescent="0.25">
      <c r="A1520" s="255" t="s">
        <v>282</v>
      </c>
      <c r="B1520" s="255"/>
      <c r="C1520" s="255"/>
      <c r="D1520" s="129" t="s">
        <v>98</v>
      </c>
      <c r="E1520" s="129" t="s">
        <v>275</v>
      </c>
      <c r="F1520" s="130" t="s">
        <v>276</v>
      </c>
      <c r="G1520" s="130" t="s">
        <v>277</v>
      </c>
      <c r="H1520" s="130" t="s">
        <v>278</v>
      </c>
      <c r="I1520" s="130" t="s">
        <v>58</v>
      </c>
    </row>
    <row r="1521" spans="1:13" ht="15" customHeight="1" x14ac:dyDescent="0.25">
      <c r="A1521" s="256" t="s">
        <v>311</v>
      </c>
      <c r="B1521" s="256"/>
      <c r="C1521" s="256"/>
      <c r="D1521" s="131"/>
      <c r="E1521" s="150">
        <v>20</v>
      </c>
      <c r="F1521" s="147"/>
      <c r="G1521" s="176"/>
      <c r="H1521" s="133"/>
      <c r="I1521" s="134">
        <v>20</v>
      </c>
    </row>
    <row r="1522" spans="1:13" ht="15" customHeight="1" x14ac:dyDescent="0.25">
      <c r="A1522" s="256"/>
      <c r="B1522" s="256"/>
      <c r="C1522" s="256"/>
      <c r="D1522" s="131"/>
      <c r="E1522" s="150"/>
      <c r="F1522" s="147"/>
      <c r="G1522" s="176"/>
      <c r="H1522" s="133"/>
      <c r="I1522" s="130">
        <v>20</v>
      </c>
    </row>
    <row r="1523" spans="1:13" ht="15" customHeight="1" x14ac:dyDescent="0.25">
      <c r="A1523" s="135"/>
      <c r="B1523" s="136"/>
      <c r="C1523" s="137"/>
      <c r="D1523" s="135"/>
      <c r="E1523" s="135"/>
      <c r="F1523" s="138"/>
      <c r="G1523" s="138"/>
      <c r="H1523" s="138"/>
      <c r="I1523" s="138"/>
    </row>
    <row r="1524" spans="1:13" ht="45" x14ac:dyDescent="0.25">
      <c r="A1524" s="126" t="s">
        <v>646</v>
      </c>
      <c r="B1524" s="126">
        <v>101894</v>
      </c>
      <c r="C1524" s="127" t="s">
        <v>158</v>
      </c>
      <c r="D1524" s="126" t="s">
        <v>7</v>
      </c>
      <c r="E1524" s="126" t="s">
        <v>33</v>
      </c>
      <c r="F1524" s="156">
        <v>4</v>
      </c>
      <c r="G1524" s="128">
        <f>IFERROR(VLOOKUP(B1524,CPU!$B:$I,8,FALSE),"NÃO TEM")</f>
        <v>139.15</v>
      </c>
      <c r="H1524" s="128">
        <f>ROUND(G1524*1.273,2)</f>
        <v>177.14</v>
      </c>
      <c r="I1524" s="128">
        <f>ROUND(H1524*F1524,2)</f>
        <v>708.56</v>
      </c>
      <c r="K1524" s="48">
        <f>IFERROR(VLOOKUP(A1524,ORÇAMENTO!$A:$I,9,FALSE),"NÃO TEM")</f>
        <v>708.56</v>
      </c>
      <c r="M1524" s="46" t="b">
        <f>K1524=I1524</f>
        <v>1</v>
      </c>
    </row>
    <row r="1525" spans="1:13" ht="15.75" customHeight="1" x14ac:dyDescent="0.25">
      <c r="A1525" s="255" t="s">
        <v>282</v>
      </c>
      <c r="B1525" s="255"/>
      <c r="C1525" s="255"/>
      <c r="D1525" s="129" t="s">
        <v>98</v>
      </c>
      <c r="E1525" s="129" t="s">
        <v>275</v>
      </c>
      <c r="F1525" s="130" t="s">
        <v>276</v>
      </c>
      <c r="G1525" s="130" t="s">
        <v>277</v>
      </c>
      <c r="H1525" s="130" t="s">
        <v>278</v>
      </c>
      <c r="I1525" s="130" t="s">
        <v>58</v>
      </c>
    </row>
    <row r="1526" spans="1:13" ht="15" customHeight="1" x14ac:dyDescent="0.25">
      <c r="A1526" s="256" t="s">
        <v>311</v>
      </c>
      <c r="B1526" s="256"/>
      <c r="C1526" s="256"/>
      <c r="D1526" s="131"/>
      <c r="E1526" s="150">
        <v>4</v>
      </c>
      <c r="F1526" s="147"/>
      <c r="G1526" s="176"/>
      <c r="H1526" s="133"/>
      <c r="I1526" s="134">
        <v>4</v>
      </c>
    </row>
    <row r="1527" spans="1:13" ht="15" customHeight="1" x14ac:dyDescent="0.25">
      <c r="A1527" s="256"/>
      <c r="B1527" s="256"/>
      <c r="C1527" s="256"/>
      <c r="D1527" s="131"/>
      <c r="E1527" s="150"/>
      <c r="F1527" s="147"/>
      <c r="G1527" s="176"/>
      <c r="H1527" s="133"/>
      <c r="I1527" s="130">
        <v>4</v>
      </c>
    </row>
    <row r="1528" spans="1:13" ht="15" customHeight="1" x14ac:dyDescent="0.25">
      <c r="A1528" s="135"/>
      <c r="B1528" s="136"/>
      <c r="C1528" s="137"/>
      <c r="D1528" s="135"/>
      <c r="E1528" s="135"/>
      <c r="F1528" s="138"/>
      <c r="G1528" s="138"/>
      <c r="H1528" s="138"/>
      <c r="I1528" s="138"/>
    </row>
    <row r="1529" spans="1:13" ht="45" x14ac:dyDescent="0.25">
      <c r="A1529" s="126" t="s">
        <v>647</v>
      </c>
      <c r="B1529" s="126">
        <v>39449</v>
      </c>
      <c r="C1529" s="127" t="s">
        <v>159</v>
      </c>
      <c r="D1529" s="126" t="s">
        <v>7</v>
      </c>
      <c r="E1529" s="126" t="s">
        <v>33</v>
      </c>
      <c r="F1529" s="156">
        <v>4</v>
      </c>
      <c r="G1529" s="128">
        <f>IFERROR(VLOOKUP(B1529,CPU!$B:$I,8,FALSE),"NÃO TEM")</f>
        <v>273.74</v>
      </c>
      <c r="H1529" s="128">
        <f>ROUND(G1529*1.273,2)</f>
        <v>348.47</v>
      </c>
      <c r="I1529" s="128">
        <f>ROUND(H1529*F1529,2)</f>
        <v>1393.88</v>
      </c>
      <c r="K1529" s="48">
        <f>IFERROR(VLOOKUP(A1529,ORÇAMENTO!$A:$I,9,FALSE),"NÃO TEM")</f>
        <v>1393.88</v>
      </c>
      <c r="M1529" s="46" t="b">
        <f>K1529=I1529</f>
        <v>1</v>
      </c>
    </row>
    <row r="1530" spans="1:13" ht="15.75" customHeight="1" x14ac:dyDescent="0.25">
      <c r="A1530" s="255" t="s">
        <v>282</v>
      </c>
      <c r="B1530" s="255"/>
      <c r="C1530" s="255"/>
      <c r="D1530" s="129" t="s">
        <v>98</v>
      </c>
      <c r="E1530" s="129" t="s">
        <v>275</v>
      </c>
      <c r="F1530" s="130" t="s">
        <v>276</v>
      </c>
      <c r="G1530" s="130" t="s">
        <v>277</v>
      </c>
      <c r="H1530" s="130" t="s">
        <v>278</v>
      </c>
      <c r="I1530" s="130" t="s">
        <v>58</v>
      </c>
    </row>
    <row r="1531" spans="1:13" ht="15" customHeight="1" x14ac:dyDescent="0.25">
      <c r="A1531" s="256" t="s">
        <v>311</v>
      </c>
      <c r="B1531" s="256"/>
      <c r="C1531" s="256"/>
      <c r="D1531" s="131"/>
      <c r="E1531" s="150">
        <v>4</v>
      </c>
      <c r="F1531" s="147"/>
      <c r="G1531" s="176"/>
      <c r="H1531" s="133"/>
      <c r="I1531" s="134">
        <v>4</v>
      </c>
    </row>
    <row r="1532" spans="1:13" ht="15" customHeight="1" x14ac:dyDescent="0.25">
      <c r="A1532" s="256"/>
      <c r="B1532" s="256"/>
      <c r="C1532" s="256"/>
      <c r="D1532" s="131"/>
      <c r="E1532" s="150"/>
      <c r="F1532" s="147"/>
      <c r="G1532" s="176"/>
      <c r="H1532" s="133"/>
      <c r="I1532" s="130">
        <v>4</v>
      </c>
    </row>
    <row r="1533" spans="1:13" ht="15" customHeight="1" x14ac:dyDescent="0.25">
      <c r="A1533" s="135"/>
      <c r="B1533" s="136"/>
      <c r="C1533" s="137"/>
      <c r="D1533" s="135"/>
      <c r="E1533" s="135"/>
      <c r="F1533" s="138"/>
      <c r="G1533" s="138"/>
      <c r="H1533" s="138"/>
      <c r="I1533" s="138"/>
    </row>
    <row r="1534" spans="1:13" ht="30" x14ac:dyDescent="0.25">
      <c r="A1534" s="126" t="s">
        <v>648</v>
      </c>
      <c r="B1534" s="126">
        <v>13947</v>
      </c>
      <c r="C1534" s="127" t="s">
        <v>259</v>
      </c>
      <c r="D1534" s="126" t="s">
        <v>14</v>
      </c>
      <c r="E1534" s="126" t="s">
        <v>679</v>
      </c>
      <c r="F1534" s="156">
        <f>I1558</f>
        <v>115</v>
      </c>
      <c r="G1534" s="128">
        <f>IFERROR(VLOOKUP(B1534,CPU!$B:$I,8,FALSE),"NÃO TEM")</f>
        <v>203</v>
      </c>
      <c r="H1534" s="128">
        <f>ROUND(G1534*1.273,2)</f>
        <v>258.42</v>
      </c>
      <c r="I1534" s="128">
        <f>ROUND(H1534*F1534,2)</f>
        <v>29718.3</v>
      </c>
      <c r="K1534" s="48">
        <f>IFERROR(VLOOKUP(A1534,ORÇAMENTO!$A:$I,9,FALSE),"NÃO TEM")</f>
        <v>29718.3</v>
      </c>
      <c r="M1534" s="46" t="b">
        <f>K1534=I1534</f>
        <v>1</v>
      </c>
    </row>
    <row r="1535" spans="1:13" ht="15" customHeight="1" x14ac:dyDescent="0.25">
      <c r="A1535" s="255" t="s">
        <v>282</v>
      </c>
      <c r="B1535" s="255"/>
      <c r="C1535" s="255"/>
      <c r="D1535" s="129" t="s">
        <v>98</v>
      </c>
      <c r="E1535" s="129" t="s">
        <v>275</v>
      </c>
      <c r="F1535" s="130" t="s">
        <v>276</v>
      </c>
      <c r="G1535" s="130" t="s">
        <v>277</v>
      </c>
      <c r="H1535" s="130" t="s">
        <v>278</v>
      </c>
      <c r="I1535" s="130" t="s">
        <v>58</v>
      </c>
    </row>
    <row r="1536" spans="1:13" ht="15" customHeight="1" x14ac:dyDescent="0.25">
      <c r="A1536" s="253" t="s">
        <v>583</v>
      </c>
      <c r="B1536" s="253"/>
      <c r="C1536" s="253"/>
      <c r="D1536" s="131"/>
      <c r="E1536" s="150">
        <v>5</v>
      </c>
      <c r="F1536" s="147"/>
      <c r="G1536" s="176"/>
      <c r="H1536" s="133"/>
      <c r="I1536" s="134">
        <v>5</v>
      </c>
    </row>
    <row r="1537" spans="1:9" ht="15" customHeight="1" x14ac:dyDescent="0.25">
      <c r="A1537" s="253" t="s">
        <v>572</v>
      </c>
      <c r="B1537" s="253"/>
      <c r="C1537" s="253"/>
      <c r="D1537" s="131"/>
      <c r="E1537" s="150">
        <v>2</v>
      </c>
      <c r="F1537" s="147"/>
      <c r="G1537" s="147"/>
      <c r="H1537" s="147"/>
      <c r="I1537" s="150">
        <v>2</v>
      </c>
    </row>
    <row r="1538" spans="1:9" ht="15" customHeight="1" x14ac:dyDescent="0.25">
      <c r="A1538" s="253" t="s">
        <v>561</v>
      </c>
      <c r="B1538" s="253"/>
      <c r="C1538" s="253"/>
      <c r="D1538" s="131"/>
      <c r="E1538" s="150">
        <v>5</v>
      </c>
      <c r="F1538" s="147"/>
      <c r="G1538" s="147"/>
      <c r="H1538" s="147"/>
      <c r="I1538" s="150">
        <v>5</v>
      </c>
    </row>
    <row r="1539" spans="1:9" ht="15" customHeight="1" x14ac:dyDescent="0.25">
      <c r="A1539" s="253" t="s">
        <v>582</v>
      </c>
      <c r="B1539" s="253"/>
      <c r="C1539" s="253"/>
      <c r="D1539" s="131"/>
      <c r="E1539" s="150">
        <v>3</v>
      </c>
      <c r="F1539" s="147"/>
      <c r="G1539" s="147"/>
      <c r="H1539" s="147"/>
      <c r="I1539" s="150">
        <v>3</v>
      </c>
    </row>
    <row r="1540" spans="1:9" ht="15" customHeight="1" x14ac:dyDescent="0.25">
      <c r="A1540" s="257" t="s">
        <v>563</v>
      </c>
      <c r="B1540" s="257"/>
      <c r="C1540" s="257"/>
      <c r="D1540" s="131"/>
      <c r="E1540" s="150">
        <v>7</v>
      </c>
      <c r="F1540" s="147"/>
      <c r="G1540" s="147"/>
      <c r="H1540" s="147"/>
      <c r="I1540" s="150">
        <v>7</v>
      </c>
    </row>
    <row r="1541" spans="1:9" ht="15" customHeight="1" x14ac:dyDescent="0.25">
      <c r="A1541" s="253" t="s">
        <v>568</v>
      </c>
      <c r="B1541" s="253"/>
      <c r="C1541" s="253"/>
      <c r="D1541" s="131"/>
      <c r="E1541" s="150">
        <v>3</v>
      </c>
      <c r="F1541" s="147"/>
      <c r="G1541" s="147"/>
      <c r="H1541" s="147"/>
      <c r="I1541" s="150">
        <v>3</v>
      </c>
    </row>
    <row r="1542" spans="1:9" ht="15" customHeight="1" x14ac:dyDescent="0.25">
      <c r="A1542" s="253" t="s">
        <v>569</v>
      </c>
      <c r="B1542" s="253"/>
      <c r="C1542" s="253"/>
      <c r="D1542" s="131"/>
      <c r="E1542" s="150">
        <v>3</v>
      </c>
      <c r="F1542" s="147"/>
      <c r="G1542" s="147"/>
      <c r="H1542" s="147"/>
      <c r="I1542" s="150">
        <v>3</v>
      </c>
    </row>
    <row r="1543" spans="1:9" ht="15" customHeight="1" x14ac:dyDescent="0.25">
      <c r="A1543" s="253" t="s">
        <v>570</v>
      </c>
      <c r="B1543" s="253"/>
      <c r="C1543" s="253"/>
      <c r="D1543" s="131"/>
      <c r="E1543" s="150">
        <v>1</v>
      </c>
      <c r="F1543" s="147"/>
      <c r="G1543" s="147"/>
      <c r="H1543" s="147"/>
      <c r="I1543" s="150">
        <v>1</v>
      </c>
    </row>
    <row r="1544" spans="1:9" ht="15" customHeight="1" x14ac:dyDescent="0.25">
      <c r="A1544" s="253" t="s">
        <v>579</v>
      </c>
      <c r="B1544" s="253"/>
      <c r="C1544" s="253"/>
      <c r="D1544" s="131"/>
      <c r="E1544" s="150">
        <v>7</v>
      </c>
      <c r="F1544" s="150"/>
      <c r="G1544" s="150"/>
      <c r="H1544" s="150"/>
      <c r="I1544" s="150">
        <v>7</v>
      </c>
    </row>
    <row r="1545" spans="1:9" ht="15" customHeight="1" x14ac:dyDescent="0.25">
      <c r="A1545" s="253" t="s">
        <v>586</v>
      </c>
      <c r="B1545" s="253"/>
      <c r="C1545" s="253"/>
      <c r="D1545" s="131"/>
      <c r="E1545" s="150">
        <v>3</v>
      </c>
      <c r="F1545" s="150"/>
      <c r="G1545" s="150"/>
      <c r="H1545" s="150"/>
      <c r="I1545" s="150">
        <v>3</v>
      </c>
    </row>
    <row r="1546" spans="1:9" ht="15" customHeight="1" x14ac:dyDescent="0.25">
      <c r="A1546" s="256" t="s">
        <v>580</v>
      </c>
      <c r="B1546" s="256"/>
      <c r="C1546" s="256"/>
      <c r="D1546" s="131"/>
      <c r="E1546" s="150">
        <v>9</v>
      </c>
      <c r="F1546" s="150"/>
      <c r="G1546" s="150"/>
      <c r="H1546" s="150"/>
      <c r="I1546" s="150">
        <v>9</v>
      </c>
    </row>
    <row r="1547" spans="1:9" ht="15" customHeight="1" x14ac:dyDescent="0.25">
      <c r="A1547" s="253" t="s">
        <v>581</v>
      </c>
      <c r="B1547" s="253"/>
      <c r="C1547" s="253"/>
      <c r="D1547" s="131"/>
      <c r="E1547" s="150">
        <v>11</v>
      </c>
      <c r="F1547" s="150"/>
      <c r="G1547" s="150"/>
      <c r="H1547" s="150"/>
      <c r="I1547" s="150">
        <v>11</v>
      </c>
    </row>
    <row r="1548" spans="1:9" ht="15" customHeight="1" x14ac:dyDescent="0.25">
      <c r="A1548" s="253" t="s">
        <v>573</v>
      </c>
      <c r="B1548" s="253"/>
      <c r="C1548" s="253"/>
      <c r="D1548" s="131"/>
      <c r="E1548" s="150">
        <v>6</v>
      </c>
      <c r="F1548" s="150"/>
      <c r="G1548" s="150"/>
      <c r="H1548" s="150"/>
      <c r="I1548" s="150">
        <v>6</v>
      </c>
    </row>
    <row r="1549" spans="1:9" ht="15" customHeight="1" x14ac:dyDescent="0.25">
      <c r="A1549" s="253" t="s">
        <v>560</v>
      </c>
      <c r="B1549" s="253"/>
      <c r="C1549" s="253"/>
      <c r="D1549" s="131"/>
      <c r="E1549" s="150">
        <v>1</v>
      </c>
      <c r="F1549" s="150"/>
      <c r="G1549" s="150"/>
      <c r="H1549" s="150"/>
      <c r="I1549" s="150">
        <v>1</v>
      </c>
    </row>
    <row r="1550" spans="1:9" ht="15" customHeight="1" x14ac:dyDescent="0.25">
      <c r="A1550" s="253" t="s">
        <v>578</v>
      </c>
      <c r="B1550" s="253"/>
      <c r="C1550" s="253"/>
      <c r="D1550" s="131"/>
      <c r="E1550" s="150">
        <v>1</v>
      </c>
      <c r="F1550" s="150"/>
      <c r="G1550" s="150"/>
      <c r="H1550" s="150"/>
      <c r="I1550" s="150">
        <v>1</v>
      </c>
    </row>
    <row r="1551" spans="1:9" ht="15" customHeight="1" x14ac:dyDescent="0.25">
      <c r="A1551" s="253" t="s">
        <v>562</v>
      </c>
      <c r="B1551" s="253"/>
      <c r="C1551" s="253"/>
      <c r="D1551" s="131"/>
      <c r="E1551" s="150">
        <v>2</v>
      </c>
      <c r="F1551" s="150"/>
      <c r="G1551" s="150"/>
      <c r="H1551" s="150"/>
      <c r="I1551" s="150">
        <v>2</v>
      </c>
    </row>
    <row r="1552" spans="1:9" ht="15" customHeight="1" x14ac:dyDescent="0.25">
      <c r="A1552" s="253" t="s">
        <v>564</v>
      </c>
      <c r="B1552" s="253"/>
      <c r="C1552" s="253"/>
      <c r="D1552" s="131"/>
      <c r="E1552" s="150">
        <v>9</v>
      </c>
      <c r="F1552" s="150"/>
      <c r="G1552" s="150"/>
      <c r="H1552" s="150"/>
      <c r="I1552" s="150">
        <v>9</v>
      </c>
    </row>
    <row r="1553" spans="1:13" ht="15" customHeight="1" x14ac:dyDescent="0.25">
      <c r="A1553" s="253" t="s">
        <v>565</v>
      </c>
      <c r="B1553" s="253"/>
      <c r="C1553" s="253"/>
      <c r="D1553" s="131"/>
      <c r="E1553" s="150">
        <v>6</v>
      </c>
      <c r="F1553" s="150"/>
      <c r="G1553" s="150"/>
      <c r="H1553" s="150"/>
      <c r="I1553" s="150">
        <v>6</v>
      </c>
    </row>
    <row r="1554" spans="1:13" ht="15" customHeight="1" x14ac:dyDescent="0.25">
      <c r="A1554" s="253" t="s">
        <v>566</v>
      </c>
      <c r="B1554" s="253"/>
      <c r="C1554" s="253"/>
      <c r="D1554" s="131"/>
      <c r="E1554" s="150">
        <v>6</v>
      </c>
      <c r="F1554" s="150"/>
      <c r="G1554" s="150"/>
      <c r="H1554" s="150"/>
      <c r="I1554" s="150">
        <v>6</v>
      </c>
    </row>
    <row r="1555" spans="1:13" ht="15" customHeight="1" x14ac:dyDescent="0.25">
      <c r="A1555" s="253" t="s">
        <v>567</v>
      </c>
      <c r="B1555" s="253"/>
      <c r="C1555" s="253"/>
      <c r="D1555" s="131"/>
      <c r="E1555" s="150">
        <v>3</v>
      </c>
      <c r="F1555" s="150"/>
      <c r="G1555" s="150"/>
      <c r="H1555" s="150"/>
      <c r="I1555" s="150">
        <v>3</v>
      </c>
    </row>
    <row r="1556" spans="1:13" ht="15" customHeight="1" x14ac:dyDescent="0.25">
      <c r="A1556" s="253" t="s">
        <v>1613</v>
      </c>
      <c r="B1556" s="253"/>
      <c r="C1556" s="253"/>
      <c r="D1556" s="131"/>
      <c r="E1556" s="150">
        <v>16</v>
      </c>
      <c r="F1556" s="150"/>
      <c r="G1556" s="150"/>
      <c r="H1556" s="150"/>
      <c r="I1556" s="150">
        <v>16</v>
      </c>
    </row>
    <row r="1557" spans="1:13" ht="15" customHeight="1" x14ac:dyDescent="0.25">
      <c r="A1557" s="254" t="s">
        <v>649</v>
      </c>
      <c r="B1557" s="254"/>
      <c r="C1557" s="254"/>
      <c r="D1557" s="131"/>
      <c r="E1557" s="150">
        <v>6</v>
      </c>
      <c r="F1557" s="150"/>
      <c r="G1557" s="150"/>
      <c r="H1557" s="150"/>
      <c r="I1557" s="150">
        <v>6</v>
      </c>
    </row>
    <row r="1558" spans="1:13" ht="15" customHeight="1" x14ac:dyDescent="0.25">
      <c r="A1558" s="256"/>
      <c r="B1558" s="256"/>
      <c r="C1558" s="256"/>
      <c r="D1558" s="131"/>
      <c r="E1558" s="150"/>
      <c r="F1558" s="150"/>
      <c r="G1558" s="150"/>
      <c r="H1558" s="150"/>
      <c r="I1558" s="178">
        <f>SUM(I1536:I1557)</f>
        <v>115</v>
      </c>
    </row>
    <row r="1559" spans="1:13" ht="15" customHeight="1" x14ac:dyDescent="0.25">
      <c r="A1559" s="135"/>
      <c r="B1559" s="136"/>
      <c r="C1559" s="137"/>
      <c r="D1559" s="135"/>
      <c r="E1559" s="135"/>
      <c r="F1559" s="138"/>
      <c r="G1559" s="138"/>
      <c r="H1559" s="138"/>
      <c r="I1559" s="138"/>
    </row>
    <row r="1560" spans="1:13" ht="15.75" customHeight="1" x14ac:dyDescent="0.25">
      <c r="A1560" s="124" t="s">
        <v>616</v>
      </c>
      <c r="B1560" s="258" t="s">
        <v>116</v>
      </c>
      <c r="C1560" s="258"/>
      <c r="D1560" s="258"/>
      <c r="E1560" s="258"/>
      <c r="F1560" s="258"/>
      <c r="G1560" s="258"/>
      <c r="H1560" s="258"/>
      <c r="I1560" s="125">
        <f>I1561+I1582+I1664</f>
        <v>100682.26999999999</v>
      </c>
      <c r="K1560" s="48">
        <f>IFERROR(VLOOKUP(A1560,ORÇAMENTO!$A:$I,9,FALSE),"NÃO TEM")</f>
        <v>100682.26999999999</v>
      </c>
      <c r="M1560" s="46" t="b">
        <f>K1560=I1560</f>
        <v>1</v>
      </c>
    </row>
    <row r="1561" spans="1:13" ht="15" customHeight="1" x14ac:dyDescent="0.25">
      <c r="A1561" s="124" t="s">
        <v>650</v>
      </c>
      <c r="B1561" s="258" t="s">
        <v>117</v>
      </c>
      <c r="C1561" s="258"/>
      <c r="D1561" s="258"/>
      <c r="E1561" s="258"/>
      <c r="F1561" s="258"/>
      <c r="G1561" s="258"/>
      <c r="H1561" s="258"/>
      <c r="I1561" s="125">
        <f>I1562+I1567+I1572+I1577</f>
        <v>13427.400000000001</v>
      </c>
      <c r="K1561" s="48">
        <f>IFERROR(VLOOKUP(A1561,ORÇAMENTO!$A:$I,9,FALSE),"NÃO TEM")</f>
        <v>13427.400000000001</v>
      </c>
      <c r="M1561" s="46" t="b">
        <f>K1561=I1561</f>
        <v>1</v>
      </c>
    </row>
    <row r="1562" spans="1:13" ht="30" x14ac:dyDescent="0.25">
      <c r="A1562" s="126" t="s">
        <v>651</v>
      </c>
      <c r="B1562" s="126">
        <v>97599</v>
      </c>
      <c r="C1562" s="127" t="s">
        <v>155</v>
      </c>
      <c r="D1562" s="126" t="s">
        <v>7</v>
      </c>
      <c r="E1562" s="126" t="s">
        <v>33</v>
      </c>
      <c r="F1562" s="156">
        <f>I1565</f>
        <v>20</v>
      </c>
      <c r="G1562" s="128">
        <f>IFERROR(VLOOKUP(B1562,CPU!$B:$I,8,FALSE),"NÃO TEM")</f>
        <v>17.649999999999999</v>
      </c>
      <c r="H1562" s="128">
        <f>ROUND(G1562*1.273,2)</f>
        <v>22.47</v>
      </c>
      <c r="I1562" s="128">
        <f>ROUND(H1562*F1562,2)</f>
        <v>449.4</v>
      </c>
      <c r="K1562" s="48">
        <f>IFERROR(VLOOKUP(A1562,ORÇAMENTO!$A:$I,9,FALSE),"NÃO TEM")</f>
        <v>449.4</v>
      </c>
      <c r="M1562" s="46" t="b">
        <f>K1562=I1562</f>
        <v>1</v>
      </c>
    </row>
    <row r="1563" spans="1:13" ht="15.75" customHeight="1" x14ac:dyDescent="0.25">
      <c r="A1563" s="255" t="s">
        <v>282</v>
      </c>
      <c r="B1563" s="255"/>
      <c r="C1563" s="255"/>
      <c r="D1563" s="129" t="s">
        <v>98</v>
      </c>
      <c r="E1563" s="129" t="s">
        <v>275</v>
      </c>
      <c r="F1563" s="130" t="s">
        <v>276</v>
      </c>
      <c r="G1563" s="130" t="s">
        <v>277</v>
      </c>
      <c r="H1563" s="130" t="s">
        <v>278</v>
      </c>
      <c r="I1563" s="130" t="s">
        <v>58</v>
      </c>
    </row>
    <row r="1564" spans="1:13" ht="15" customHeight="1" x14ac:dyDescent="0.25">
      <c r="A1564" s="256" t="s">
        <v>311</v>
      </c>
      <c r="B1564" s="256"/>
      <c r="C1564" s="256"/>
      <c r="D1564" s="131"/>
      <c r="E1564" s="150">
        <v>20</v>
      </c>
      <c r="F1564" s="147"/>
      <c r="G1564" s="176"/>
      <c r="H1564" s="133"/>
      <c r="I1564" s="134">
        <v>20</v>
      </c>
    </row>
    <row r="1565" spans="1:13" ht="15" customHeight="1" x14ac:dyDescent="0.25">
      <c r="A1565" s="256"/>
      <c r="B1565" s="256"/>
      <c r="C1565" s="256"/>
      <c r="D1565" s="131"/>
      <c r="E1565" s="150"/>
      <c r="F1565" s="147"/>
      <c r="G1565" s="176"/>
      <c r="H1565" s="133"/>
      <c r="I1565" s="130">
        <v>20</v>
      </c>
    </row>
    <row r="1566" spans="1:13" ht="15" customHeight="1" x14ac:dyDescent="0.25">
      <c r="A1566" s="135"/>
      <c r="B1566" s="136"/>
      <c r="C1566" s="137"/>
      <c r="D1566" s="135"/>
      <c r="E1566" s="135"/>
      <c r="F1566" s="138"/>
      <c r="G1566" s="138"/>
      <c r="H1566" s="138"/>
      <c r="I1566" s="138"/>
    </row>
    <row r="1567" spans="1:13" ht="60" x14ac:dyDescent="0.25">
      <c r="A1567" s="126" t="s">
        <v>652</v>
      </c>
      <c r="B1567" s="126">
        <v>101906</v>
      </c>
      <c r="C1567" s="127" t="s">
        <v>260</v>
      </c>
      <c r="D1567" s="126" t="s">
        <v>7</v>
      </c>
      <c r="E1567" s="126" t="s">
        <v>33</v>
      </c>
      <c r="F1567" s="156">
        <f>I1570</f>
        <v>8</v>
      </c>
      <c r="G1567" s="128">
        <f>IFERROR(VLOOKUP(B1567,CPU!$B:$I,8,FALSE),"NÃO TEM")</f>
        <v>852.43</v>
      </c>
      <c r="H1567" s="128">
        <f>ROUND(G1567*1.273,2)</f>
        <v>1085.1400000000001</v>
      </c>
      <c r="I1567" s="128">
        <f>ROUND(H1567*F1567,2)</f>
        <v>8681.1200000000008</v>
      </c>
      <c r="K1567" s="48">
        <f>IFERROR(VLOOKUP(A1567,ORÇAMENTO!$A:$I,9,FALSE),"NÃO TEM")</f>
        <v>8681.1200000000008</v>
      </c>
      <c r="M1567" s="46" t="b">
        <f>K1567=I1567</f>
        <v>1</v>
      </c>
    </row>
    <row r="1568" spans="1:13" ht="15.75" customHeight="1" x14ac:dyDescent="0.25">
      <c r="A1568" s="255" t="s">
        <v>282</v>
      </c>
      <c r="B1568" s="255"/>
      <c r="C1568" s="255"/>
      <c r="D1568" s="129" t="s">
        <v>98</v>
      </c>
      <c r="E1568" s="129" t="s">
        <v>275</v>
      </c>
      <c r="F1568" s="130" t="s">
        <v>276</v>
      </c>
      <c r="G1568" s="130" t="s">
        <v>277</v>
      </c>
      <c r="H1568" s="130" t="s">
        <v>278</v>
      </c>
      <c r="I1568" s="130" t="s">
        <v>58</v>
      </c>
    </row>
    <row r="1569" spans="1:13" ht="15" customHeight="1" x14ac:dyDescent="0.25">
      <c r="A1569" s="256" t="s">
        <v>311</v>
      </c>
      <c r="B1569" s="256"/>
      <c r="C1569" s="256"/>
      <c r="D1569" s="131"/>
      <c r="E1569" s="150">
        <v>8</v>
      </c>
      <c r="F1569" s="147"/>
      <c r="G1569" s="176"/>
      <c r="H1569" s="133"/>
      <c r="I1569" s="134">
        <v>8</v>
      </c>
    </row>
    <row r="1570" spans="1:13" ht="15" customHeight="1" x14ac:dyDescent="0.25">
      <c r="A1570" s="255"/>
      <c r="B1570" s="255"/>
      <c r="C1570" s="255"/>
      <c r="D1570" s="131"/>
      <c r="E1570" s="150"/>
      <c r="F1570" s="147"/>
      <c r="G1570" s="176"/>
      <c r="H1570" s="133"/>
      <c r="I1570" s="130">
        <v>8</v>
      </c>
    </row>
    <row r="1571" spans="1:13" ht="15" customHeight="1" x14ac:dyDescent="0.25">
      <c r="A1571" s="135"/>
      <c r="B1571" s="136"/>
      <c r="C1571" s="137"/>
      <c r="D1571" s="135"/>
      <c r="E1571" s="135"/>
      <c r="F1571" s="138"/>
      <c r="G1571" s="138"/>
      <c r="H1571" s="138"/>
      <c r="I1571" s="138"/>
    </row>
    <row r="1572" spans="1:13" ht="60" x14ac:dyDescent="0.25">
      <c r="A1572" s="126" t="s">
        <v>653</v>
      </c>
      <c r="B1572" s="126">
        <v>101905</v>
      </c>
      <c r="C1572" s="127" t="s">
        <v>261</v>
      </c>
      <c r="D1572" s="126" t="s">
        <v>7</v>
      </c>
      <c r="E1572" s="126" t="s">
        <v>33</v>
      </c>
      <c r="F1572" s="156">
        <f>I1575</f>
        <v>8</v>
      </c>
      <c r="G1572" s="128">
        <f>IFERROR(VLOOKUP(B1572,CPU!$B:$I,8,FALSE),"NÃO TEM")</f>
        <v>284.17</v>
      </c>
      <c r="H1572" s="128">
        <f>ROUND(G1572*1.273,2)</f>
        <v>361.75</v>
      </c>
      <c r="I1572" s="128">
        <f>ROUND(H1572*F1572,2)</f>
        <v>2894</v>
      </c>
      <c r="K1572" s="48">
        <f>IFERROR(VLOOKUP(A1572,ORÇAMENTO!$A:$I,9,FALSE),"NÃO TEM")</f>
        <v>2894</v>
      </c>
      <c r="M1572" s="46" t="b">
        <f>K1572=I1572</f>
        <v>1</v>
      </c>
    </row>
    <row r="1573" spans="1:13" ht="15.75" customHeight="1" x14ac:dyDescent="0.25">
      <c r="A1573" s="255" t="s">
        <v>282</v>
      </c>
      <c r="B1573" s="255"/>
      <c r="C1573" s="255"/>
      <c r="D1573" s="129" t="s">
        <v>98</v>
      </c>
      <c r="E1573" s="129" t="s">
        <v>275</v>
      </c>
      <c r="F1573" s="130" t="s">
        <v>276</v>
      </c>
      <c r="G1573" s="130" t="s">
        <v>277</v>
      </c>
      <c r="H1573" s="130" t="s">
        <v>278</v>
      </c>
      <c r="I1573" s="130" t="s">
        <v>58</v>
      </c>
    </row>
    <row r="1574" spans="1:13" ht="15" customHeight="1" x14ac:dyDescent="0.25">
      <c r="A1574" s="256" t="s">
        <v>311</v>
      </c>
      <c r="B1574" s="256"/>
      <c r="C1574" s="256"/>
      <c r="D1574" s="131"/>
      <c r="E1574" s="150">
        <v>8</v>
      </c>
      <c r="F1574" s="147"/>
      <c r="G1574" s="176"/>
      <c r="H1574" s="133"/>
      <c r="I1574" s="134">
        <v>8</v>
      </c>
    </row>
    <row r="1575" spans="1:13" ht="15" customHeight="1" x14ac:dyDescent="0.25">
      <c r="A1575" s="256"/>
      <c r="B1575" s="256"/>
      <c r="C1575" s="256"/>
      <c r="D1575" s="131"/>
      <c r="E1575" s="150"/>
      <c r="F1575" s="147"/>
      <c r="G1575" s="176"/>
      <c r="H1575" s="133"/>
      <c r="I1575" s="130">
        <v>8</v>
      </c>
    </row>
    <row r="1576" spans="1:13" ht="15" customHeight="1" x14ac:dyDescent="0.25">
      <c r="A1576" s="135"/>
      <c r="B1576" s="136"/>
      <c r="C1576" s="137"/>
      <c r="D1576" s="135"/>
      <c r="E1576" s="135"/>
      <c r="F1576" s="138"/>
      <c r="G1576" s="138"/>
      <c r="H1576" s="138"/>
      <c r="I1576" s="138"/>
    </row>
    <row r="1577" spans="1:13" ht="60" x14ac:dyDescent="0.25">
      <c r="A1577" s="126" t="s">
        <v>654</v>
      </c>
      <c r="B1577" s="126">
        <v>101908</v>
      </c>
      <c r="C1577" s="127" t="s">
        <v>262</v>
      </c>
      <c r="D1577" s="126" t="s">
        <v>7</v>
      </c>
      <c r="E1577" s="126" t="s">
        <v>33</v>
      </c>
      <c r="F1577" s="156">
        <v>4</v>
      </c>
      <c r="G1577" s="128">
        <f>IFERROR(VLOOKUP(B1577,CPU!$B:$I,8,FALSE),"NÃO TEM")</f>
        <v>275.51</v>
      </c>
      <c r="H1577" s="128">
        <f>ROUND(G1577*1.273,2)</f>
        <v>350.72</v>
      </c>
      <c r="I1577" s="128">
        <f>ROUND(H1577*F1577,2)</f>
        <v>1402.88</v>
      </c>
      <c r="K1577" s="48">
        <f>IFERROR(VLOOKUP(A1577,ORÇAMENTO!$A:$I,9,FALSE),"NÃO TEM")</f>
        <v>1402.88</v>
      </c>
      <c r="M1577" s="46" t="b">
        <f>K1577=I1577</f>
        <v>1</v>
      </c>
    </row>
    <row r="1578" spans="1:13" ht="15.75" customHeight="1" x14ac:dyDescent="0.25">
      <c r="A1578" s="255" t="s">
        <v>282</v>
      </c>
      <c r="B1578" s="255"/>
      <c r="C1578" s="255"/>
      <c r="D1578" s="129" t="s">
        <v>98</v>
      </c>
      <c r="E1578" s="129" t="s">
        <v>275</v>
      </c>
      <c r="F1578" s="130" t="s">
        <v>276</v>
      </c>
      <c r="G1578" s="130" t="s">
        <v>277</v>
      </c>
      <c r="H1578" s="130" t="s">
        <v>278</v>
      </c>
      <c r="I1578" s="130" t="s">
        <v>58</v>
      </c>
    </row>
    <row r="1579" spans="1:13" ht="15" customHeight="1" x14ac:dyDescent="0.25">
      <c r="A1579" s="256" t="s">
        <v>311</v>
      </c>
      <c r="B1579" s="256"/>
      <c r="C1579" s="256"/>
      <c r="D1579" s="131"/>
      <c r="E1579" s="150">
        <v>4</v>
      </c>
      <c r="F1579" s="147"/>
      <c r="G1579" s="176"/>
      <c r="H1579" s="133"/>
      <c r="I1579" s="134">
        <v>4</v>
      </c>
    </row>
    <row r="1580" spans="1:13" ht="15" customHeight="1" x14ac:dyDescent="0.25">
      <c r="A1580" s="256"/>
      <c r="B1580" s="256"/>
      <c r="C1580" s="256"/>
      <c r="D1580" s="131"/>
      <c r="E1580" s="150"/>
      <c r="F1580" s="147"/>
      <c r="G1580" s="176"/>
      <c r="H1580" s="133"/>
      <c r="I1580" s="130">
        <v>4</v>
      </c>
    </row>
    <row r="1581" spans="1:13" ht="15" customHeight="1" x14ac:dyDescent="0.25">
      <c r="A1581" s="135"/>
      <c r="B1581" s="136"/>
      <c r="C1581" s="137"/>
      <c r="D1581" s="135"/>
      <c r="E1581" s="135"/>
      <c r="F1581" s="138"/>
      <c r="G1581" s="138"/>
      <c r="H1581" s="138"/>
      <c r="I1581" s="138"/>
    </row>
    <row r="1582" spans="1:13" ht="15" customHeight="1" x14ac:dyDescent="0.25">
      <c r="A1582" s="124" t="s">
        <v>787</v>
      </c>
      <c r="B1582" s="258" t="s">
        <v>127</v>
      </c>
      <c r="C1582" s="258"/>
      <c r="D1582" s="258"/>
      <c r="E1582" s="258"/>
      <c r="F1582" s="258"/>
      <c r="G1582" s="258"/>
      <c r="H1582" s="258"/>
      <c r="I1582" s="125">
        <f>I1583+I1588+I1593+I1598+I1603+I1608+I1613+I1618+I1623+I1628+I1633+I1659</f>
        <v>60286.119999999988</v>
      </c>
      <c r="K1582" s="48">
        <f>IFERROR(VLOOKUP(A1582,ORÇAMENTO!$A:$I,9,FALSE),"NÃO TEM")</f>
        <v>60286.119999999988</v>
      </c>
      <c r="M1582" s="46" t="b">
        <f>K1582=I1582</f>
        <v>1</v>
      </c>
    </row>
    <row r="1583" spans="1:13" ht="45" x14ac:dyDescent="0.25">
      <c r="A1583" s="126" t="s">
        <v>788</v>
      </c>
      <c r="B1583" s="126" t="s">
        <v>762</v>
      </c>
      <c r="C1583" s="127" t="s">
        <v>128</v>
      </c>
      <c r="D1583" s="126" t="s">
        <v>681</v>
      </c>
      <c r="E1583" s="126" t="s">
        <v>33</v>
      </c>
      <c r="F1583" s="156">
        <v>1</v>
      </c>
      <c r="G1583" s="128">
        <f>IFERROR(VLOOKUP(B1583,CPU!$B:$I,8,FALSE),"NÃO TEM")</f>
        <v>4805.38</v>
      </c>
      <c r="H1583" s="128">
        <f>ROUND(G1583*1.273,2)</f>
        <v>6117.25</v>
      </c>
      <c r="I1583" s="128">
        <f>ROUND(H1583*F1583,2)</f>
        <v>6117.25</v>
      </c>
      <c r="K1583" s="48">
        <f>IFERROR(VLOOKUP(A1583,ORÇAMENTO!$A:$I,9,FALSE),"NÃO TEM")</f>
        <v>6117.25</v>
      </c>
      <c r="M1583" s="46" t="b">
        <f>K1583=I1583</f>
        <v>1</v>
      </c>
    </row>
    <row r="1584" spans="1:13" ht="15.75" customHeight="1" x14ac:dyDescent="0.25">
      <c r="A1584" s="255" t="s">
        <v>282</v>
      </c>
      <c r="B1584" s="255"/>
      <c r="C1584" s="255"/>
      <c r="D1584" s="129" t="s">
        <v>98</v>
      </c>
      <c r="E1584" s="129" t="s">
        <v>275</v>
      </c>
      <c r="F1584" s="130" t="s">
        <v>276</v>
      </c>
      <c r="G1584" s="130" t="s">
        <v>277</v>
      </c>
      <c r="H1584" s="130" t="s">
        <v>278</v>
      </c>
      <c r="I1584" s="130" t="s">
        <v>58</v>
      </c>
    </row>
    <row r="1585" spans="1:13" ht="15" customHeight="1" x14ac:dyDescent="0.25">
      <c r="A1585" s="256" t="s">
        <v>311</v>
      </c>
      <c r="B1585" s="256"/>
      <c r="C1585" s="256"/>
      <c r="D1585" s="131"/>
      <c r="E1585" s="150">
        <v>1</v>
      </c>
      <c r="F1585" s="147"/>
      <c r="G1585" s="176"/>
      <c r="H1585" s="133"/>
      <c r="I1585" s="134">
        <v>1</v>
      </c>
    </row>
    <row r="1586" spans="1:13" ht="15" customHeight="1" x14ac:dyDescent="0.25">
      <c r="A1586" s="256"/>
      <c r="B1586" s="256"/>
      <c r="C1586" s="256"/>
      <c r="D1586" s="131"/>
      <c r="E1586" s="150"/>
      <c r="F1586" s="147"/>
      <c r="G1586" s="176"/>
      <c r="H1586" s="133"/>
      <c r="I1586" s="130">
        <v>1</v>
      </c>
    </row>
    <row r="1587" spans="1:13" ht="15" customHeight="1" x14ac:dyDescent="0.25">
      <c r="A1587" s="135"/>
      <c r="B1587" s="136"/>
      <c r="C1587" s="137"/>
      <c r="D1587" s="135"/>
      <c r="E1587" s="135"/>
      <c r="F1587" s="138"/>
      <c r="G1587" s="138"/>
      <c r="H1587" s="138"/>
      <c r="I1587" s="138"/>
    </row>
    <row r="1588" spans="1:13" ht="30" x14ac:dyDescent="0.25">
      <c r="A1588" s="126" t="s">
        <v>789</v>
      </c>
      <c r="B1588" s="126" t="s">
        <v>764</v>
      </c>
      <c r="C1588" s="127" t="s">
        <v>129</v>
      </c>
      <c r="D1588" s="126" t="s">
        <v>681</v>
      </c>
      <c r="E1588" s="126" t="s">
        <v>33</v>
      </c>
      <c r="F1588" s="156">
        <v>16</v>
      </c>
      <c r="G1588" s="128">
        <f>IFERROR(VLOOKUP(B1588,CPU!$B:$I,8,FALSE),"NÃO TEM")</f>
        <v>482.01</v>
      </c>
      <c r="H1588" s="128">
        <f>ROUND(G1588*1.273,2)</f>
        <v>613.6</v>
      </c>
      <c r="I1588" s="128">
        <f>ROUND(H1588*F1588,2)</f>
        <v>9817.6</v>
      </c>
      <c r="K1588" s="48">
        <f>IFERROR(VLOOKUP(A1588,ORÇAMENTO!$A:$I,9,FALSE),"NÃO TEM")</f>
        <v>9817.6</v>
      </c>
      <c r="M1588" s="46" t="b">
        <f>K1588=I1588</f>
        <v>1</v>
      </c>
    </row>
    <row r="1589" spans="1:13" ht="15.75" customHeight="1" x14ac:dyDescent="0.25">
      <c r="A1589" s="255" t="s">
        <v>282</v>
      </c>
      <c r="B1589" s="255"/>
      <c r="C1589" s="255"/>
      <c r="D1589" s="129" t="s">
        <v>98</v>
      </c>
      <c r="E1589" s="129" t="s">
        <v>275</v>
      </c>
      <c r="F1589" s="130" t="s">
        <v>276</v>
      </c>
      <c r="G1589" s="130" t="s">
        <v>277</v>
      </c>
      <c r="H1589" s="130" t="s">
        <v>278</v>
      </c>
      <c r="I1589" s="130" t="s">
        <v>58</v>
      </c>
    </row>
    <row r="1590" spans="1:13" ht="15" customHeight="1" x14ac:dyDescent="0.25">
      <c r="A1590" s="256" t="s">
        <v>311</v>
      </c>
      <c r="B1590" s="256"/>
      <c r="C1590" s="256"/>
      <c r="D1590" s="131"/>
      <c r="E1590" s="150">
        <v>16</v>
      </c>
      <c r="F1590" s="147"/>
      <c r="G1590" s="176"/>
      <c r="H1590" s="133"/>
      <c r="I1590" s="134">
        <v>16</v>
      </c>
    </row>
    <row r="1591" spans="1:13" ht="15" customHeight="1" x14ac:dyDescent="0.25">
      <c r="A1591" s="256"/>
      <c r="B1591" s="256"/>
      <c r="C1591" s="256"/>
      <c r="D1591" s="131"/>
      <c r="E1591" s="150"/>
      <c r="F1591" s="147"/>
      <c r="G1591" s="176"/>
      <c r="H1591" s="133"/>
      <c r="I1591" s="130">
        <v>16</v>
      </c>
    </row>
    <row r="1592" spans="1:13" ht="15" customHeight="1" x14ac:dyDescent="0.25">
      <c r="A1592" s="135"/>
      <c r="B1592" s="136"/>
      <c r="C1592" s="137"/>
      <c r="D1592" s="135"/>
      <c r="E1592" s="135"/>
      <c r="F1592" s="138"/>
      <c r="G1592" s="138"/>
      <c r="H1592" s="138"/>
      <c r="I1592" s="138"/>
    </row>
    <row r="1593" spans="1:13" ht="30" x14ac:dyDescent="0.25">
      <c r="A1593" s="126" t="s">
        <v>790</v>
      </c>
      <c r="B1593" s="126" t="s">
        <v>766</v>
      </c>
      <c r="C1593" s="127" t="s">
        <v>130</v>
      </c>
      <c r="D1593" s="126" t="s">
        <v>681</v>
      </c>
      <c r="E1593" s="126" t="s">
        <v>33</v>
      </c>
      <c r="F1593" s="156">
        <v>8</v>
      </c>
      <c r="G1593" s="128">
        <f>IFERROR(VLOOKUP(B1593,CPU!$B:$I,8,FALSE),"NÃO TEM")</f>
        <v>479.51</v>
      </c>
      <c r="H1593" s="128">
        <f>ROUND(G1593*1.273,2)</f>
        <v>610.41999999999996</v>
      </c>
      <c r="I1593" s="128">
        <f>ROUND(H1593*F1593,2)</f>
        <v>4883.3599999999997</v>
      </c>
      <c r="K1593" s="48">
        <f>IFERROR(VLOOKUP(A1593,ORÇAMENTO!$A:$I,9,FALSE),"NÃO TEM")</f>
        <v>4883.3599999999997</v>
      </c>
      <c r="M1593" s="46" t="b">
        <f>K1593=I1593</f>
        <v>1</v>
      </c>
    </row>
    <row r="1594" spans="1:13" ht="15.75" customHeight="1" x14ac:dyDescent="0.25">
      <c r="A1594" s="255" t="s">
        <v>282</v>
      </c>
      <c r="B1594" s="255"/>
      <c r="C1594" s="255"/>
      <c r="D1594" s="129" t="s">
        <v>98</v>
      </c>
      <c r="E1594" s="129" t="s">
        <v>275</v>
      </c>
      <c r="F1594" s="130" t="s">
        <v>276</v>
      </c>
      <c r="G1594" s="130" t="s">
        <v>277</v>
      </c>
      <c r="H1594" s="130" t="s">
        <v>278</v>
      </c>
      <c r="I1594" s="130" t="s">
        <v>58</v>
      </c>
    </row>
    <row r="1595" spans="1:13" ht="15" customHeight="1" x14ac:dyDescent="0.25">
      <c r="A1595" s="256" t="s">
        <v>311</v>
      </c>
      <c r="B1595" s="256"/>
      <c r="C1595" s="256"/>
      <c r="D1595" s="131"/>
      <c r="E1595" s="150">
        <v>8</v>
      </c>
      <c r="F1595" s="147"/>
      <c r="G1595" s="176"/>
      <c r="H1595" s="133"/>
      <c r="I1595" s="134">
        <v>8</v>
      </c>
    </row>
    <row r="1596" spans="1:13" ht="15" customHeight="1" x14ac:dyDescent="0.25">
      <c r="A1596" s="256"/>
      <c r="B1596" s="256"/>
      <c r="C1596" s="256"/>
      <c r="D1596" s="131"/>
      <c r="E1596" s="150"/>
      <c r="F1596" s="147"/>
      <c r="G1596" s="176"/>
      <c r="H1596" s="133"/>
      <c r="I1596" s="130">
        <v>8</v>
      </c>
    </row>
    <row r="1597" spans="1:13" ht="15" customHeight="1" x14ac:dyDescent="0.25">
      <c r="A1597" s="135"/>
      <c r="B1597" s="136"/>
      <c r="C1597" s="137"/>
      <c r="D1597" s="135"/>
      <c r="E1597" s="135"/>
      <c r="F1597" s="138"/>
      <c r="G1597" s="138"/>
      <c r="H1597" s="138"/>
      <c r="I1597" s="138"/>
    </row>
    <row r="1598" spans="1:13" ht="45" x14ac:dyDescent="0.25">
      <c r="A1598" s="126" t="s">
        <v>791</v>
      </c>
      <c r="B1598" s="126" t="s">
        <v>768</v>
      </c>
      <c r="C1598" s="127" t="s">
        <v>131</v>
      </c>
      <c r="D1598" s="126" t="s">
        <v>681</v>
      </c>
      <c r="E1598" s="126" t="s">
        <v>33</v>
      </c>
      <c r="F1598" s="156">
        <v>5</v>
      </c>
      <c r="G1598" s="128">
        <f>IFERROR(VLOOKUP(B1598,CPU!$B:$I,8,FALSE),"NÃO TEM")</f>
        <v>1508.23</v>
      </c>
      <c r="H1598" s="128">
        <f>ROUND(G1598*1.273,2)</f>
        <v>1919.98</v>
      </c>
      <c r="I1598" s="128">
        <f>ROUND(H1598*F1598,2)</f>
        <v>9599.9</v>
      </c>
      <c r="K1598" s="48">
        <f>IFERROR(VLOOKUP(A1598,ORÇAMENTO!$A:$I,9,FALSE),"NÃO TEM")</f>
        <v>9599.9</v>
      </c>
      <c r="M1598" s="46" t="b">
        <f>K1598=I1598</f>
        <v>1</v>
      </c>
    </row>
    <row r="1599" spans="1:13" ht="15.75" customHeight="1" x14ac:dyDescent="0.25">
      <c r="A1599" s="255" t="s">
        <v>282</v>
      </c>
      <c r="B1599" s="255"/>
      <c r="C1599" s="255"/>
      <c r="D1599" s="129" t="s">
        <v>98</v>
      </c>
      <c r="E1599" s="129" t="s">
        <v>275</v>
      </c>
      <c r="F1599" s="130" t="s">
        <v>276</v>
      </c>
      <c r="G1599" s="130" t="s">
        <v>277</v>
      </c>
      <c r="H1599" s="130" t="s">
        <v>278</v>
      </c>
      <c r="I1599" s="130" t="s">
        <v>58</v>
      </c>
    </row>
    <row r="1600" spans="1:13" ht="15" customHeight="1" x14ac:dyDescent="0.25">
      <c r="A1600" s="256" t="s">
        <v>311</v>
      </c>
      <c r="B1600" s="256"/>
      <c r="C1600" s="256"/>
      <c r="D1600" s="131"/>
      <c r="E1600" s="150">
        <v>5</v>
      </c>
      <c r="F1600" s="147"/>
      <c r="G1600" s="176"/>
      <c r="H1600" s="133"/>
      <c r="I1600" s="134">
        <v>5</v>
      </c>
    </row>
    <row r="1601" spans="1:13" ht="15" customHeight="1" x14ac:dyDescent="0.25">
      <c r="A1601" s="256"/>
      <c r="B1601" s="256"/>
      <c r="C1601" s="256"/>
      <c r="D1601" s="131"/>
      <c r="E1601" s="150"/>
      <c r="F1601" s="147"/>
      <c r="G1601" s="176"/>
      <c r="H1601" s="133"/>
      <c r="I1601" s="130">
        <v>5</v>
      </c>
    </row>
    <row r="1602" spans="1:13" ht="15" customHeight="1" x14ac:dyDescent="0.25">
      <c r="A1602" s="135"/>
      <c r="B1602" s="136"/>
      <c r="C1602" s="137"/>
      <c r="D1602" s="135"/>
      <c r="E1602" s="135"/>
      <c r="F1602" s="138"/>
      <c r="G1602" s="138"/>
      <c r="H1602" s="138"/>
      <c r="I1602" s="138"/>
    </row>
    <row r="1603" spans="1:13" ht="30" x14ac:dyDescent="0.25">
      <c r="A1603" s="126" t="s">
        <v>792</v>
      </c>
      <c r="B1603" s="126" t="s">
        <v>770</v>
      </c>
      <c r="C1603" s="127" t="s">
        <v>132</v>
      </c>
      <c r="D1603" s="126" t="s">
        <v>683</v>
      </c>
      <c r="E1603" s="126" t="s">
        <v>19</v>
      </c>
      <c r="F1603" s="156">
        <v>120</v>
      </c>
      <c r="G1603" s="128">
        <f>IFERROR(VLOOKUP(B1603,CPU!$B:$I,8,FALSE),"NÃO TEM")</f>
        <v>11.49</v>
      </c>
      <c r="H1603" s="128">
        <f>ROUND(G1603*1.273,2)</f>
        <v>14.63</v>
      </c>
      <c r="I1603" s="128">
        <f>ROUND(H1603*F1603,2)</f>
        <v>1755.6</v>
      </c>
      <c r="K1603" s="48">
        <f>IFERROR(VLOOKUP(A1603,ORÇAMENTO!$A:$I,9,FALSE),"NÃO TEM")</f>
        <v>1755.6</v>
      </c>
      <c r="M1603" s="46" t="b">
        <f>K1603=I1603</f>
        <v>1</v>
      </c>
    </row>
    <row r="1604" spans="1:13" ht="15.75" customHeight="1" x14ac:dyDescent="0.25">
      <c r="A1604" s="255" t="s">
        <v>282</v>
      </c>
      <c r="B1604" s="255"/>
      <c r="C1604" s="255"/>
      <c r="D1604" s="129" t="s">
        <v>98</v>
      </c>
      <c r="E1604" s="129" t="s">
        <v>275</v>
      </c>
      <c r="F1604" s="130" t="s">
        <v>276</v>
      </c>
      <c r="G1604" s="130" t="s">
        <v>277</v>
      </c>
      <c r="H1604" s="130" t="s">
        <v>278</v>
      </c>
      <c r="I1604" s="130" t="s">
        <v>58</v>
      </c>
    </row>
    <row r="1605" spans="1:13" ht="15" customHeight="1" x14ac:dyDescent="0.25">
      <c r="A1605" s="256" t="s">
        <v>311</v>
      </c>
      <c r="B1605" s="256"/>
      <c r="C1605" s="256"/>
      <c r="D1605" s="131"/>
      <c r="E1605" s="150">
        <v>120</v>
      </c>
      <c r="F1605" s="147"/>
      <c r="G1605" s="176"/>
      <c r="H1605" s="133"/>
      <c r="I1605" s="134">
        <v>120</v>
      </c>
    </row>
    <row r="1606" spans="1:13" ht="15" customHeight="1" x14ac:dyDescent="0.25">
      <c r="A1606" s="256"/>
      <c r="B1606" s="256"/>
      <c r="C1606" s="256"/>
      <c r="D1606" s="131"/>
      <c r="E1606" s="150"/>
      <c r="F1606" s="147"/>
      <c r="G1606" s="176"/>
      <c r="H1606" s="133"/>
      <c r="I1606" s="130">
        <v>120</v>
      </c>
    </row>
    <row r="1607" spans="1:13" ht="15" customHeight="1" x14ac:dyDescent="0.25">
      <c r="A1607" s="135"/>
      <c r="B1607" s="136"/>
      <c r="C1607" s="137"/>
      <c r="D1607" s="135"/>
      <c r="E1607" s="135"/>
      <c r="F1607" s="138"/>
      <c r="G1607" s="138"/>
      <c r="H1607" s="138"/>
      <c r="I1607" s="138"/>
    </row>
    <row r="1608" spans="1:13" ht="30" x14ac:dyDescent="0.25">
      <c r="A1608" s="126" t="s">
        <v>793</v>
      </c>
      <c r="B1608" s="126" t="s">
        <v>772</v>
      </c>
      <c r="C1608" s="127" t="s">
        <v>133</v>
      </c>
      <c r="D1608" s="126" t="s">
        <v>681</v>
      </c>
      <c r="E1608" s="126" t="s">
        <v>33</v>
      </c>
      <c r="F1608" s="156">
        <v>1</v>
      </c>
      <c r="G1608" s="128">
        <f>IFERROR(VLOOKUP(B1608,CPU!$B:$I,8,FALSE),"NÃO TEM")</f>
        <v>810.3599999999999</v>
      </c>
      <c r="H1608" s="128">
        <f>ROUND(G1608*1.273,2)</f>
        <v>1031.5899999999999</v>
      </c>
      <c r="I1608" s="128">
        <f>ROUND(H1608*F1608,2)</f>
        <v>1031.5899999999999</v>
      </c>
      <c r="K1608" s="48">
        <f>IFERROR(VLOOKUP(A1608,ORÇAMENTO!$A:$I,9,FALSE),"NÃO TEM")</f>
        <v>1031.5899999999999</v>
      </c>
      <c r="M1608" s="46" t="b">
        <f>K1608=I1608</f>
        <v>1</v>
      </c>
    </row>
    <row r="1609" spans="1:13" ht="15.75" customHeight="1" x14ac:dyDescent="0.25">
      <c r="A1609" s="255" t="s">
        <v>282</v>
      </c>
      <c r="B1609" s="255"/>
      <c r="C1609" s="255"/>
      <c r="D1609" s="129" t="s">
        <v>98</v>
      </c>
      <c r="E1609" s="129" t="s">
        <v>275</v>
      </c>
      <c r="F1609" s="130" t="s">
        <v>276</v>
      </c>
      <c r="G1609" s="130" t="s">
        <v>277</v>
      </c>
      <c r="H1609" s="130" t="s">
        <v>278</v>
      </c>
      <c r="I1609" s="130" t="s">
        <v>58</v>
      </c>
    </row>
    <row r="1610" spans="1:13" ht="15" customHeight="1" x14ac:dyDescent="0.25">
      <c r="A1610" s="256" t="s">
        <v>311</v>
      </c>
      <c r="B1610" s="256"/>
      <c r="C1610" s="256"/>
      <c r="D1610" s="131"/>
      <c r="E1610" s="150">
        <v>1</v>
      </c>
      <c r="F1610" s="147"/>
      <c r="G1610" s="176"/>
      <c r="H1610" s="133"/>
      <c r="I1610" s="134">
        <v>1</v>
      </c>
    </row>
    <row r="1611" spans="1:13" ht="15" customHeight="1" x14ac:dyDescent="0.25">
      <c r="A1611" s="256"/>
      <c r="B1611" s="256"/>
      <c r="C1611" s="256"/>
      <c r="D1611" s="131"/>
      <c r="E1611" s="150"/>
      <c r="F1611" s="147"/>
      <c r="G1611" s="176"/>
      <c r="H1611" s="133"/>
      <c r="I1611" s="130">
        <v>1</v>
      </c>
    </row>
    <row r="1612" spans="1:13" ht="15" customHeight="1" x14ac:dyDescent="0.25">
      <c r="A1612" s="135"/>
      <c r="B1612" s="136"/>
      <c r="C1612" s="137"/>
      <c r="D1612" s="135"/>
      <c r="E1612" s="135"/>
      <c r="F1612" s="138"/>
      <c r="G1612" s="138"/>
      <c r="H1612" s="138"/>
      <c r="I1612" s="138"/>
    </row>
    <row r="1613" spans="1:13" ht="30" x14ac:dyDescent="0.25">
      <c r="A1613" s="126" t="s">
        <v>794</v>
      </c>
      <c r="B1613" s="126">
        <v>8439</v>
      </c>
      <c r="C1613" s="127" t="s">
        <v>134</v>
      </c>
      <c r="D1613" s="126" t="s">
        <v>14</v>
      </c>
      <c r="E1613" s="126" t="s">
        <v>679</v>
      </c>
      <c r="F1613" s="156">
        <v>1</v>
      </c>
      <c r="G1613" s="128">
        <f>IFERROR(VLOOKUP(B1613,CPU!$B:$I,8,FALSE),"NÃO TEM")</f>
        <v>788.58999999999992</v>
      </c>
      <c r="H1613" s="128">
        <f>ROUND(G1613*1.273,2)</f>
        <v>1003.88</v>
      </c>
      <c r="I1613" s="128">
        <f>ROUND(H1613*F1613,2)</f>
        <v>1003.88</v>
      </c>
      <c r="K1613" s="48">
        <f>IFERROR(VLOOKUP(A1613,ORÇAMENTO!$A:$I,9,FALSE),"NÃO TEM")</f>
        <v>1003.88</v>
      </c>
      <c r="M1613" s="46" t="b">
        <f>K1613=I1613</f>
        <v>1</v>
      </c>
    </row>
    <row r="1614" spans="1:13" ht="15.75" customHeight="1" x14ac:dyDescent="0.25">
      <c r="A1614" s="255" t="s">
        <v>282</v>
      </c>
      <c r="B1614" s="255"/>
      <c r="C1614" s="255"/>
      <c r="D1614" s="129" t="s">
        <v>98</v>
      </c>
      <c r="E1614" s="129" t="s">
        <v>275</v>
      </c>
      <c r="F1614" s="130" t="s">
        <v>276</v>
      </c>
      <c r="G1614" s="130" t="s">
        <v>277</v>
      </c>
      <c r="H1614" s="130" t="s">
        <v>278</v>
      </c>
      <c r="I1614" s="130" t="s">
        <v>58</v>
      </c>
    </row>
    <row r="1615" spans="1:13" ht="15" customHeight="1" x14ac:dyDescent="0.25">
      <c r="A1615" s="256" t="s">
        <v>311</v>
      </c>
      <c r="B1615" s="256"/>
      <c r="C1615" s="256"/>
      <c r="D1615" s="131"/>
      <c r="E1615" s="150">
        <v>1</v>
      </c>
      <c r="F1615" s="147"/>
      <c r="G1615" s="176"/>
      <c r="H1615" s="133"/>
      <c r="I1615" s="134">
        <v>1</v>
      </c>
    </row>
    <row r="1616" spans="1:13" ht="15" customHeight="1" x14ac:dyDescent="0.25">
      <c r="A1616" s="256"/>
      <c r="B1616" s="256"/>
      <c r="C1616" s="256"/>
      <c r="D1616" s="131"/>
      <c r="E1616" s="150"/>
      <c r="F1616" s="147"/>
      <c r="G1616" s="176"/>
      <c r="H1616" s="133"/>
      <c r="I1616" s="130">
        <v>1</v>
      </c>
    </row>
    <row r="1617" spans="1:13" ht="15" customHeight="1" x14ac:dyDescent="0.25">
      <c r="A1617" s="135"/>
      <c r="B1617" s="136"/>
      <c r="C1617" s="137"/>
      <c r="D1617" s="135"/>
      <c r="E1617" s="135"/>
      <c r="F1617" s="138"/>
      <c r="G1617" s="138"/>
      <c r="H1617" s="138"/>
      <c r="I1617" s="138"/>
    </row>
    <row r="1618" spans="1:13" ht="45" x14ac:dyDescent="0.25">
      <c r="A1618" s="126" t="s">
        <v>795</v>
      </c>
      <c r="B1618" s="126" t="s">
        <v>775</v>
      </c>
      <c r="C1618" s="127" t="s">
        <v>135</v>
      </c>
      <c r="D1618" s="126" t="s">
        <v>681</v>
      </c>
      <c r="E1618" s="126" t="s">
        <v>33</v>
      </c>
      <c r="F1618" s="156">
        <v>1</v>
      </c>
      <c r="G1618" s="128">
        <f>IFERROR(VLOOKUP(B1618,CPU!$B:$I,8,FALSE),"NÃO TEM")</f>
        <v>607.53</v>
      </c>
      <c r="H1618" s="128">
        <f>ROUND(G1618*1.273,2)</f>
        <v>773.39</v>
      </c>
      <c r="I1618" s="128">
        <f>ROUND(H1618*F1618,2)</f>
        <v>773.39</v>
      </c>
      <c r="K1618" s="48">
        <f>IFERROR(VLOOKUP(A1618,ORÇAMENTO!$A:$I,9,FALSE),"NÃO TEM")</f>
        <v>773.39</v>
      </c>
      <c r="M1618" s="46" t="b">
        <f>K1618=I1618</f>
        <v>1</v>
      </c>
    </row>
    <row r="1619" spans="1:13" ht="15.75" customHeight="1" x14ac:dyDescent="0.25">
      <c r="A1619" s="255" t="s">
        <v>282</v>
      </c>
      <c r="B1619" s="255"/>
      <c r="C1619" s="255"/>
      <c r="D1619" s="129" t="s">
        <v>98</v>
      </c>
      <c r="E1619" s="129" t="s">
        <v>275</v>
      </c>
      <c r="F1619" s="130" t="s">
        <v>276</v>
      </c>
      <c r="G1619" s="130" t="s">
        <v>277</v>
      </c>
      <c r="H1619" s="130" t="s">
        <v>278</v>
      </c>
      <c r="I1619" s="130" t="s">
        <v>58</v>
      </c>
    </row>
    <row r="1620" spans="1:13" ht="15" customHeight="1" x14ac:dyDescent="0.25">
      <c r="A1620" s="256" t="s">
        <v>311</v>
      </c>
      <c r="B1620" s="256"/>
      <c r="C1620" s="256"/>
      <c r="D1620" s="131"/>
      <c r="E1620" s="150">
        <v>1</v>
      </c>
      <c r="F1620" s="147"/>
      <c r="G1620" s="176"/>
      <c r="H1620" s="133"/>
      <c r="I1620" s="134">
        <v>1</v>
      </c>
    </row>
    <row r="1621" spans="1:13" ht="15" customHeight="1" x14ac:dyDescent="0.25">
      <c r="A1621" s="256"/>
      <c r="B1621" s="256"/>
      <c r="C1621" s="256"/>
      <c r="D1621" s="131"/>
      <c r="E1621" s="150"/>
      <c r="F1621" s="147"/>
      <c r="G1621" s="176"/>
      <c r="H1621" s="133"/>
      <c r="I1621" s="134">
        <v>1</v>
      </c>
    </row>
    <row r="1622" spans="1:13" ht="15" customHeight="1" x14ac:dyDescent="0.25">
      <c r="A1622" s="135"/>
      <c r="B1622" s="136"/>
      <c r="C1622" s="137"/>
      <c r="D1622" s="135"/>
      <c r="E1622" s="135"/>
      <c r="F1622" s="138"/>
      <c r="G1622" s="138"/>
      <c r="H1622" s="138"/>
      <c r="I1622" s="138"/>
    </row>
    <row r="1623" spans="1:13" ht="60" x14ac:dyDescent="0.25">
      <c r="A1623" s="126" t="s">
        <v>796</v>
      </c>
      <c r="B1623" s="126">
        <v>98287</v>
      </c>
      <c r="C1623" s="127" t="s">
        <v>161</v>
      </c>
      <c r="D1623" s="126" t="s">
        <v>7</v>
      </c>
      <c r="E1623" s="126" t="s">
        <v>19</v>
      </c>
      <c r="F1623" s="156">
        <v>550</v>
      </c>
      <c r="G1623" s="128">
        <f>IFERROR(VLOOKUP(B1623,CPU!$B:$I,8,FALSE),"NÃO TEM")</f>
        <v>1.56</v>
      </c>
      <c r="H1623" s="128">
        <f>ROUND(G1623*1.273,2)</f>
        <v>1.99</v>
      </c>
      <c r="I1623" s="128">
        <f>ROUND(H1623*F1623,2)</f>
        <v>1094.5</v>
      </c>
      <c r="K1623" s="48">
        <f>IFERROR(VLOOKUP(A1623,ORÇAMENTO!$A:$I,9,FALSE),"NÃO TEM")</f>
        <v>1094.5</v>
      </c>
      <c r="M1623" s="46" t="b">
        <f>K1623=I1623</f>
        <v>1</v>
      </c>
    </row>
    <row r="1624" spans="1:13" ht="15.75" customHeight="1" x14ac:dyDescent="0.25">
      <c r="A1624" s="255" t="s">
        <v>282</v>
      </c>
      <c r="B1624" s="255"/>
      <c r="C1624" s="255"/>
      <c r="D1624" s="129" t="s">
        <v>98</v>
      </c>
      <c r="E1624" s="129" t="s">
        <v>275</v>
      </c>
      <c r="F1624" s="130" t="s">
        <v>276</v>
      </c>
      <c r="G1624" s="130" t="s">
        <v>277</v>
      </c>
      <c r="H1624" s="130" t="s">
        <v>278</v>
      </c>
      <c r="I1624" s="130" t="s">
        <v>58</v>
      </c>
    </row>
    <row r="1625" spans="1:13" ht="15" customHeight="1" x14ac:dyDescent="0.25">
      <c r="A1625" s="256" t="s">
        <v>311</v>
      </c>
      <c r="B1625" s="256"/>
      <c r="C1625" s="256"/>
      <c r="D1625" s="131"/>
      <c r="E1625" s="150">
        <v>550</v>
      </c>
      <c r="F1625" s="147"/>
      <c r="G1625" s="176"/>
      <c r="H1625" s="133"/>
      <c r="I1625" s="134">
        <v>550</v>
      </c>
    </row>
    <row r="1626" spans="1:13" ht="15" customHeight="1" x14ac:dyDescent="0.25">
      <c r="A1626" s="256"/>
      <c r="B1626" s="256"/>
      <c r="C1626" s="256"/>
      <c r="D1626" s="131"/>
      <c r="E1626" s="150"/>
      <c r="F1626" s="147"/>
      <c r="G1626" s="176"/>
      <c r="H1626" s="133"/>
      <c r="I1626" s="130">
        <v>550</v>
      </c>
    </row>
    <row r="1627" spans="1:13" ht="15" customHeight="1" x14ac:dyDescent="0.25">
      <c r="A1627" s="135"/>
      <c r="B1627" s="136"/>
      <c r="C1627" s="137"/>
      <c r="D1627" s="135"/>
      <c r="E1627" s="135"/>
      <c r="F1627" s="138"/>
      <c r="G1627" s="138"/>
      <c r="H1627" s="138"/>
      <c r="I1627" s="138"/>
    </row>
    <row r="1628" spans="1:13" ht="30" x14ac:dyDescent="0.25">
      <c r="A1628" s="126" t="s">
        <v>797</v>
      </c>
      <c r="B1628" s="126">
        <v>7138</v>
      </c>
      <c r="C1628" s="127" t="s">
        <v>160</v>
      </c>
      <c r="D1628" s="126" t="s">
        <v>14</v>
      </c>
      <c r="E1628" s="126" t="s">
        <v>682</v>
      </c>
      <c r="F1628" s="156">
        <v>550</v>
      </c>
      <c r="G1628" s="128">
        <f>IFERROR(VLOOKUP(B1628,CPU!$B:$I,8,FALSE),"NÃO TEM")</f>
        <v>12.170000000000002</v>
      </c>
      <c r="H1628" s="128">
        <f>ROUND(G1628*1.273,2)</f>
        <v>15.49</v>
      </c>
      <c r="I1628" s="128">
        <f>ROUND(H1628*F1628,2)</f>
        <v>8519.5</v>
      </c>
      <c r="K1628" s="48">
        <f>IFERROR(VLOOKUP(A1628,ORÇAMENTO!$A:$I,9,FALSE),"NÃO TEM")</f>
        <v>8519.5</v>
      </c>
      <c r="M1628" s="46" t="b">
        <f>K1628=I1628</f>
        <v>1</v>
      </c>
    </row>
    <row r="1629" spans="1:13" ht="15.75" customHeight="1" x14ac:dyDescent="0.25">
      <c r="A1629" s="255" t="s">
        <v>282</v>
      </c>
      <c r="B1629" s="255"/>
      <c r="C1629" s="255"/>
      <c r="D1629" s="129" t="s">
        <v>98</v>
      </c>
      <c r="E1629" s="129" t="s">
        <v>275</v>
      </c>
      <c r="F1629" s="130" t="s">
        <v>276</v>
      </c>
      <c r="G1629" s="130" t="s">
        <v>277</v>
      </c>
      <c r="H1629" s="130" t="s">
        <v>278</v>
      </c>
      <c r="I1629" s="130" t="s">
        <v>58</v>
      </c>
    </row>
    <row r="1630" spans="1:13" ht="15" customHeight="1" x14ac:dyDescent="0.25">
      <c r="A1630" s="256" t="s">
        <v>311</v>
      </c>
      <c r="B1630" s="256"/>
      <c r="C1630" s="256"/>
      <c r="D1630" s="131"/>
      <c r="E1630" s="150">
        <v>550</v>
      </c>
      <c r="F1630" s="147"/>
      <c r="G1630" s="176"/>
      <c r="H1630" s="133"/>
      <c r="I1630" s="134">
        <v>550</v>
      </c>
    </row>
    <row r="1631" spans="1:13" ht="15" customHeight="1" x14ac:dyDescent="0.25">
      <c r="A1631" s="256"/>
      <c r="B1631" s="256"/>
      <c r="C1631" s="256"/>
      <c r="D1631" s="131"/>
      <c r="E1631" s="150"/>
      <c r="F1631" s="147"/>
      <c r="G1631" s="176"/>
      <c r="H1631" s="133"/>
      <c r="I1631" s="130">
        <v>550</v>
      </c>
    </row>
    <row r="1632" spans="1:13" ht="15" customHeight="1" x14ac:dyDescent="0.25">
      <c r="A1632" s="135"/>
      <c r="B1632" s="136"/>
      <c r="C1632" s="137"/>
      <c r="D1632" s="135"/>
      <c r="E1632" s="135"/>
      <c r="F1632" s="138"/>
      <c r="G1632" s="138"/>
      <c r="H1632" s="138"/>
      <c r="I1632" s="138"/>
    </row>
    <row r="1633" spans="1:13" ht="30" x14ac:dyDescent="0.25">
      <c r="A1633" s="126" t="s">
        <v>802</v>
      </c>
      <c r="B1633" s="126">
        <v>1060206</v>
      </c>
      <c r="C1633" s="127" t="s">
        <v>476</v>
      </c>
      <c r="D1633" s="126" t="s">
        <v>680</v>
      </c>
      <c r="E1633" s="126" t="s">
        <v>679</v>
      </c>
      <c r="F1633" s="156">
        <v>22</v>
      </c>
      <c r="G1633" s="128">
        <f>IFERROR(VLOOKUP(B1633,CPU!$B:$I,8,FALSE),"NÃO TEM")</f>
        <v>247.51999999999998</v>
      </c>
      <c r="H1633" s="128">
        <f>ROUND(G1633*1.273,2)</f>
        <v>315.08999999999997</v>
      </c>
      <c r="I1633" s="128">
        <f>ROUND(H1633*F1633,2)</f>
        <v>6931.98</v>
      </c>
      <c r="K1633" s="48">
        <f>IFERROR(VLOOKUP(A1633,ORÇAMENTO!$A:$I,9,FALSE),"NÃO TEM")</f>
        <v>6931.98</v>
      </c>
      <c r="M1633" s="46" t="b">
        <f>K1633=I1633</f>
        <v>1</v>
      </c>
    </row>
    <row r="1634" spans="1:13" ht="15.75" customHeight="1" x14ac:dyDescent="0.25">
      <c r="A1634" s="255" t="s">
        <v>282</v>
      </c>
      <c r="B1634" s="255"/>
      <c r="C1634" s="255"/>
      <c r="D1634" s="129" t="s">
        <v>98</v>
      </c>
      <c r="E1634" s="129" t="s">
        <v>275</v>
      </c>
      <c r="F1634" s="130" t="s">
        <v>276</v>
      </c>
      <c r="G1634" s="130" t="s">
        <v>277</v>
      </c>
      <c r="H1634" s="130" t="s">
        <v>278</v>
      </c>
      <c r="I1634" s="130" t="s">
        <v>58</v>
      </c>
    </row>
    <row r="1635" spans="1:13" ht="15" customHeight="1" x14ac:dyDescent="0.25">
      <c r="A1635" s="253" t="s">
        <v>583</v>
      </c>
      <c r="B1635" s="253"/>
      <c r="C1635" s="253"/>
      <c r="D1635" s="131"/>
      <c r="E1635" s="150">
        <v>1</v>
      </c>
      <c r="F1635" s="147"/>
      <c r="G1635" s="176"/>
      <c r="H1635" s="133"/>
      <c r="I1635" s="134">
        <v>1</v>
      </c>
    </row>
    <row r="1636" spans="1:13" ht="15" customHeight="1" x14ac:dyDescent="0.25">
      <c r="A1636" s="253" t="s">
        <v>572</v>
      </c>
      <c r="B1636" s="253"/>
      <c r="C1636" s="253"/>
      <c r="D1636" s="131"/>
      <c r="E1636" s="150">
        <v>1</v>
      </c>
      <c r="F1636" s="147"/>
      <c r="G1636" s="147"/>
      <c r="H1636" s="147"/>
      <c r="I1636" s="150">
        <v>1</v>
      </c>
    </row>
    <row r="1637" spans="1:13" ht="15" customHeight="1" x14ac:dyDescent="0.25">
      <c r="A1637" s="253" t="s">
        <v>561</v>
      </c>
      <c r="B1637" s="253"/>
      <c r="C1637" s="253"/>
      <c r="D1637" s="131"/>
      <c r="E1637" s="150">
        <v>1</v>
      </c>
      <c r="F1637" s="147"/>
      <c r="G1637" s="147"/>
      <c r="H1637" s="147"/>
      <c r="I1637" s="150">
        <v>1</v>
      </c>
    </row>
    <row r="1638" spans="1:13" ht="15" customHeight="1" x14ac:dyDescent="0.25">
      <c r="A1638" s="253" t="s">
        <v>582</v>
      </c>
      <c r="B1638" s="253"/>
      <c r="C1638" s="253"/>
      <c r="D1638" s="131"/>
      <c r="E1638" s="150">
        <v>1</v>
      </c>
      <c r="F1638" s="147"/>
      <c r="G1638" s="147"/>
      <c r="H1638" s="147"/>
      <c r="I1638" s="150">
        <v>1</v>
      </c>
    </row>
    <row r="1639" spans="1:13" ht="15" customHeight="1" x14ac:dyDescent="0.25">
      <c r="A1639" s="257" t="s">
        <v>563</v>
      </c>
      <c r="B1639" s="257"/>
      <c r="C1639" s="257"/>
      <c r="D1639" s="131"/>
      <c r="E1639" s="150">
        <v>1</v>
      </c>
      <c r="F1639" s="147"/>
      <c r="G1639" s="147"/>
      <c r="H1639" s="147"/>
      <c r="I1639" s="150">
        <v>1</v>
      </c>
    </row>
    <row r="1640" spans="1:13" ht="15" customHeight="1" x14ac:dyDescent="0.25">
      <c r="A1640" s="253" t="s">
        <v>568</v>
      </c>
      <c r="B1640" s="253"/>
      <c r="C1640" s="253"/>
      <c r="D1640" s="131"/>
      <c r="E1640" s="150">
        <v>1</v>
      </c>
      <c r="F1640" s="147"/>
      <c r="G1640" s="147"/>
      <c r="H1640" s="147"/>
      <c r="I1640" s="150">
        <v>1</v>
      </c>
    </row>
    <row r="1641" spans="1:13" ht="15" customHeight="1" x14ac:dyDescent="0.25">
      <c r="A1641" s="253" t="s">
        <v>569</v>
      </c>
      <c r="B1641" s="253"/>
      <c r="C1641" s="253"/>
      <c r="D1641" s="131"/>
      <c r="E1641" s="150">
        <v>1</v>
      </c>
      <c r="F1641" s="147"/>
      <c r="G1641" s="147"/>
      <c r="H1641" s="147"/>
      <c r="I1641" s="150">
        <v>1</v>
      </c>
    </row>
    <row r="1642" spans="1:13" ht="15" customHeight="1" x14ac:dyDescent="0.25">
      <c r="A1642" s="253" t="s">
        <v>570</v>
      </c>
      <c r="B1642" s="253"/>
      <c r="C1642" s="253"/>
      <c r="D1642" s="131"/>
      <c r="E1642" s="150">
        <v>1</v>
      </c>
      <c r="F1642" s="147"/>
      <c r="G1642" s="147"/>
      <c r="H1642" s="147"/>
      <c r="I1642" s="150">
        <v>1</v>
      </c>
    </row>
    <row r="1643" spans="1:13" ht="15" customHeight="1" x14ac:dyDescent="0.25">
      <c r="A1643" s="253" t="s">
        <v>579</v>
      </c>
      <c r="B1643" s="253"/>
      <c r="C1643" s="253"/>
      <c r="D1643" s="131"/>
      <c r="E1643" s="150">
        <v>1</v>
      </c>
      <c r="F1643" s="150"/>
      <c r="G1643" s="150"/>
      <c r="H1643" s="150"/>
      <c r="I1643" s="150">
        <v>1</v>
      </c>
    </row>
    <row r="1644" spans="1:13" ht="15" customHeight="1" x14ac:dyDescent="0.25">
      <c r="A1644" s="253" t="s">
        <v>586</v>
      </c>
      <c r="B1644" s="253"/>
      <c r="C1644" s="253"/>
      <c r="D1644" s="131"/>
      <c r="E1644" s="150">
        <v>1</v>
      </c>
      <c r="F1644" s="150"/>
      <c r="G1644" s="150"/>
      <c r="H1644" s="150"/>
      <c r="I1644" s="150">
        <v>1</v>
      </c>
    </row>
    <row r="1645" spans="1:13" ht="15" customHeight="1" x14ac:dyDescent="0.25">
      <c r="A1645" s="256" t="s">
        <v>580</v>
      </c>
      <c r="B1645" s="256"/>
      <c r="C1645" s="256"/>
      <c r="D1645" s="131"/>
      <c r="E1645" s="150">
        <v>1</v>
      </c>
      <c r="F1645" s="150"/>
      <c r="G1645" s="150"/>
      <c r="H1645" s="150"/>
      <c r="I1645" s="150">
        <v>1</v>
      </c>
    </row>
    <row r="1646" spans="1:13" ht="15" customHeight="1" x14ac:dyDescent="0.25">
      <c r="A1646" s="253" t="s">
        <v>581</v>
      </c>
      <c r="B1646" s="253"/>
      <c r="C1646" s="253"/>
      <c r="D1646" s="131"/>
      <c r="E1646" s="150">
        <v>1</v>
      </c>
      <c r="F1646" s="150"/>
      <c r="G1646" s="150"/>
      <c r="H1646" s="150"/>
      <c r="I1646" s="150">
        <v>1</v>
      </c>
    </row>
    <row r="1647" spans="1:13" ht="15" customHeight="1" x14ac:dyDescent="0.25">
      <c r="A1647" s="253" t="s">
        <v>573</v>
      </c>
      <c r="B1647" s="253"/>
      <c r="C1647" s="253"/>
      <c r="D1647" s="131"/>
      <c r="E1647" s="150">
        <v>1</v>
      </c>
      <c r="F1647" s="150"/>
      <c r="G1647" s="150"/>
      <c r="H1647" s="150"/>
      <c r="I1647" s="150">
        <v>1</v>
      </c>
    </row>
    <row r="1648" spans="1:13" ht="15" customHeight="1" x14ac:dyDescent="0.25">
      <c r="A1648" s="253" t="s">
        <v>560</v>
      </c>
      <c r="B1648" s="253"/>
      <c r="C1648" s="253"/>
      <c r="D1648" s="131"/>
      <c r="E1648" s="150">
        <v>1</v>
      </c>
      <c r="F1648" s="150"/>
      <c r="G1648" s="150"/>
      <c r="H1648" s="150"/>
      <c r="I1648" s="150">
        <v>1</v>
      </c>
    </row>
    <row r="1649" spans="1:13" ht="15" customHeight="1" x14ac:dyDescent="0.25">
      <c r="A1649" s="253" t="s">
        <v>578</v>
      </c>
      <c r="B1649" s="253"/>
      <c r="C1649" s="253"/>
      <c r="D1649" s="131"/>
      <c r="E1649" s="150">
        <v>1</v>
      </c>
      <c r="F1649" s="150"/>
      <c r="G1649" s="150"/>
      <c r="H1649" s="150"/>
      <c r="I1649" s="150">
        <v>1</v>
      </c>
    </row>
    <row r="1650" spans="1:13" ht="15" customHeight="1" x14ac:dyDescent="0.25">
      <c r="A1650" s="253" t="s">
        <v>562</v>
      </c>
      <c r="B1650" s="253"/>
      <c r="C1650" s="253"/>
      <c r="D1650" s="131"/>
      <c r="E1650" s="150">
        <v>1</v>
      </c>
      <c r="F1650" s="150"/>
      <c r="G1650" s="150"/>
      <c r="H1650" s="150"/>
      <c r="I1650" s="150">
        <v>1</v>
      </c>
    </row>
    <row r="1651" spans="1:13" ht="15" customHeight="1" x14ac:dyDescent="0.25">
      <c r="A1651" s="253" t="s">
        <v>564</v>
      </c>
      <c r="B1651" s="253"/>
      <c r="C1651" s="253"/>
      <c r="D1651" s="131"/>
      <c r="E1651" s="150">
        <v>1</v>
      </c>
      <c r="F1651" s="150"/>
      <c r="G1651" s="150"/>
      <c r="H1651" s="150"/>
      <c r="I1651" s="150">
        <v>1</v>
      </c>
    </row>
    <row r="1652" spans="1:13" ht="15" customHeight="1" x14ac:dyDescent="0.25">
      <c r="A1652" s="253" t="s">
        <v>565</v>
      </c>
      <c r="B1652" s="253"/>
      <c r="C1652" s="253"/>
      <c r="D1652" s="131"/>
      <c r="E1652" s="150">
        <v>1</v>
      </c>
      <c r="F1652" s="150"/>
      <c r="G1652" s="150"/>
      <c r="H1652" s="150"/>
      <c r="I1652" s="150">
        <v>1</v>
      </c>
    </row>
    <row r="1653" spans="1:13" ht="15" customHeight="1" x14ac:dyDescent="0.25">
      <c r="A1653" s="253" t="s">
        <v>566</v>
      </c>
      <c r="B1653" s="253"/>
      <c r="C1653" s="253"/>
      <c r="D1653" s="131"/>
      <c r="E1653" s="150">
        <v>1</v>
      </c>
      <c r="F1653" s="150"/>
      <c r="G1653" s="150"/>
      <c r="H1653" s="150"/>
      <c r="I1653" s="150">
        <v>1</v>
      </c>
    </row>
    <row r="1654" spans="1:13" ht="15" customHeight="1" x14ac:dyDescent="0.25">
      <c r="A1654" s="253" t="s">
        <v>567</v>
      </c>
      <c r="B1654" s="253"/>
      <c r="C1654" s="253"/>
      <c r="D1654" s="131"/>
      <c r="E1654" s="150">
        <v>1</v>
      </c>
      <c r="F1654" s="150"/>
      <c r="G1654" s="150"/>
      <c r="H1654" s="150"/>
      <c r="I1654" s="150">
        <v>1</v>
      </c>
    </row>
    <row r="1655" spans="1:13" ht="15" customHeight="1" x14ac:dyDescent="0.25">
      <c r="A1655" s="253" t="s">
        <v>557</v>
      </c>
      <c r="B1655" s="253"/>
      <c r="C1655" s="253"/>
      <c r="D1655" s="131"/>
      <c r="E1655" s="150">
        <v>1</v>
      </c>
      <c r="F1655" s="150"/>
      <c r="G1655" s="150"/>
      <c r="H1655" s="150"/>
      <c r="I1655" s="150">
        <v>1</v>
      </c>
    </row>
    <row r="1656" spans="1:13" ht="15" customHeight="1" x14ac:dyDescent="0.25">
      <c r="A1656" s="254" t="s">
        <v>649</v>
      </c>
      <c r="B1656" s="254"/>
      <c r="C1656" s="254"/>
      <c r="D1656" s="131"/>
      <c r="E1656" s="150">
        <v>1</v>
      </c>
      <c r="F1656" s="150"/>
      <c r="G1656" s="150"/>
      <c r="H1656" s="150"/>
      <c r="I1656" s="150">
        <v>1</v>
      </c>
    </row>
    <row r="1657" spans="1:13" ht="15" customHeight="1" x14ac:dyDescent="0.25">
      <c r="A1657" s="253"/>
      <c r="B1657" s="253"/>
      <c r="C1657" s="253"/>
      <c r="D1657" s="131"/>
      <c r="E1657" s="150"/>
      <c r="F1657" s="150"/>
      <c r="G1657" s="150"/>
      <c r="H1657" s="150"/>
      <c r="I1657" s="178">
        <f>SUM(I1635:I1656)</f>
        <v>22</v>
      </c>
    </row>
    <row r="1658" spans="1:13" ht="15" customHeight="1" x14ac:dyDescent="0.25">
      <c r="A1658" s="135"/>
      <c r="B1658" s="136"/>
      <c r="C1658" s="137"/>
      <c r="D1658" s="135"/>
      <c r="E1658" s="135"/>
      <c r="F1658" s="138"/>
      <c r="G1658" s="138"/>
      <c r="H1658" s="138"/>
      <c r="I1658" s="138"/>
    </row>
    <row r="1659" spans="1:13" ht="30" x14ac:dyDescent="0.25">
      <c r="A1659" s="126" t="s">
        <v>798</v>
      </c>
      <c r="B1659" s="126" t="s">
        <v>785</v>
      </c>
      <c r="C1659" s="127" t="s">
        <v>655</v>
      </c>
      <c r="D1659" s="126" t="s">
        <v>681</v>
      </c>
      <c r="E1659" s="126" t="s">
        <v>33</v>
      </c>
      <c r="F1659" s="156">
        <v>1</v>
      </c>
      <c r="G1659" s="128">
        <f>IFERROR(VLOOKUP(B1659,CPU!$B:$I,8,FALSE),"NÃO TEM")</f>
        <v>6879.47</v>
      </c>
      <c r="H1659" s="128">
        <f>ROUND(G1659*1.273,2)</f>
        <v>8757.57</v>
      </c>
      <c r="I1659" s="128">
        <f>ROUND(H1659*F1659,2)</f>
        <v>8757.57</v>
      </c>
      <c r="K1659" s="48">
        <f>IFERROR(VLOOKUP(A1659,ORÇAMENTO!$A:$I,9,FALSE),"NÃO TEM")</f>
        <v>8757.57</v>
      </c>
      <c r="M1659" s="46" t="b">
        <f>K1659=I1659</f>
        <v>1</v>
      </c>
    </row>
    <row r="1660" spans="1:13" ht="15.75" customHeight="1" x14ac:dyDescent="0.25">
      <c r="A1660" s="255" t="s">
        <v>282</v>
      </c>
      <c r="B1660" s="255"/>
      <c r="C1660" s="255"/>
      <c r="D1660" s="129" t="s">
        <v>98</v>
      </c>
      <c r="E1660" s="129" t="s">
        <v>275</v>
      </c>
      <c r="F1660" s="130" t="s">
        <v>276</v>
      </c>
      <c r="G1660" s="130" t="s">
        <v>277</v>
      </c>
      <c r="H1660" s="130" t="s">
        <v>278</v>
      </c>
      <c r="I1660" s="130" t="s">
        <v>58</v>
      </c>
    </row>
    <row r="1661" spans="1:13" ht="15" customHeight="1" x14ac:dyDescent="0.25">
      <c r="A1661" s="253" t="s">
        <v>583</v>
      </c>
      <c r="B1661" s="253"/>
      <c r="C1661" s="253"/>
      <c r="D1661" s="131"/>
      <c r="E1661" s="150">
        <v>1</v>
      </c>
      <c r="F1661" s="147"/>
      <c r="G1661" s="176"/>
      <c r="H1661" s="133"/>
      <c r="I1661" s="134">
        <v>1</v>
      </c>
    </row>
    <row r="1662" spans="1:13" ht="15" customHeight="1" x14ac:dyDescent="0.25">
      <c r="A1662" s="253"/>
      <c r="B1662" s="253"/>
      <c r="C1662" s="253"/>
      <c r="D1662" s="131"/>
      <c r="E1662" s="150"/>
      <c r="F1662" s="150"/>
      <c r="G1662" s="150"/>
      <c r="H1662" s="150"/>
      <c r="I1662" s="178">
        <v>1</v>
      </c>
    </row>
    <row r="1663" spans="1:13" ht="15" customHeight="1" x14ac:dyDescent="0.25">
      <c r="A1663" s="135"/>
      <c r="B1663" s="136"/>
      <c r="C1663" s="137"/>
      <c r="D1663" s="135"/>
      <c r="E1663" s="135"/>
      <c r="F1663" s="138"/>
      <c r="G1663" s="138"/>
      <c r="H1663" s="138"/>
      <c r="I1663" s="138"/>
    </row>
    <row r="1664" spans="1:13" ht="15" customHeight="1" x14ac:dyDescent="0.25">
      <c r="A1664" s="124" t="s">
        <v>799</v>
      </c>
      <c r="B1664" s="258" t="s">
        <v>478</v>
      </c>
      <c r="C1664" s="258"/>
      <c r="D1664" s="258"/>
      <c r="E1664" s="258"/>
      <c r="F1664" s="258"/>
      <c r="G1664" s="258"/>
      <c r="H1664" s="258"/>
      <c r="I1664" s="125">
        <f>I1665+I1683</f>
        <v>26968.75</v>
      </c>
      <c r="K1664" s="48">
        <f>IFERROR(VLOOKUP(A1664,ORÇAMENTO!$A:$I,9,FALSE),"NÃO TEM")</f>
        <v>26968.75</v>
      </c>
      <c r="M1664" s="46" t="b">
        <f>K1664=I1664</f>
        <v>1</v>
      </c>
    </row>
    <row r="1665" spans="1:13" ht="21" customHeight="1" x14ac:dyDescent="0.25">
      <c r="A1665" s="126" t="s">
        <v>800</v>
      </c>
      <c r="B1665" s="126">
        <v>2070405</v>
      </c>
      <c r="C1665" s="127" t="s">
        <v>484</v>
      </c>
      <c r="D1665" s="126" t="s">
        <v>680</v>
      </c>
      <c r="E1665" s="126" t="s">
        <v>679</v>
      </c>
      <c r="F1665" s="156">
        <v>25</v>
      </c>
      <c r="G1665" s="128">
        <f>IFERROR(VLOOKUP(B1665,CPU!$B:$I,8,FALSE),"NÃO TEM")</f>
        <v>620.69999999999993</v>
      </c>
      <c r="H1665" s="128">
        <f>ROUND(G1665*1.273,2)</f>
        <v>790.15</v>
      </c>
      <c r="I1665" s="128">
        <f>ROUND(H1665*F1665,2)</f>
        <v>19753.75</v>
      </c>
      <c r="K1665" s="48">
        <f>IFERROR(VLOOKUP(A1665,ORÇAMENTO!$A:$I,9,FALSE),"NÃO TEM")</f>
        <v>19753.75</v>
      </c>
      <c r="M1665" s="46" t="b">
        <f>K1665=I1665</f>
        <v>1</v>
      </c>
    </row>
    <row r="1666" spans="1:13" ht="15" customHeight="1" x14ac:dyDescent="0.25">
      <c r="A1666" s="255" t="s">
        <v>282</v>
      </c>
      <c r="B1666" s="255"/>
      <c r="C1666" s="255"/>
      <c r="D1666" s="129" t="s">
        <v>98</v>
      </c>
      <c r="E1666" s="129" t="s">
        <v>275</v>
      </c>
      <c r="F1666" s="130" t="s">
        <v>276</v>
      </c>
      <c r="G1666" s="130" t="s">
        <v>277</v>
      </c>
      <c r="H1666" s="130" t="s">
        <v>278</v>
      </c>
      <c r="I1666" s="130" t="s">
        <v>58</v>
      </c>
    </row>
    <row r="1667" spans="1:13" ht="15" customHeight="1" x14ac:dyDescent="0.25">
      <c r="A1667" s="253" t="s">
        <v>583</v>
      </c>
      <c r="B1667" s="253"/>
      <c r="C1667" s="253"/>
      <c r="D1667" s="131"/>
      <c r="E1667" s="150">
        <v>1</v>
      </c>
      <c r="F1667" s="147"/>
      <c r="G1667" s="176"/>
      <c r="H1667" s="133"/>
      <c r="I1667" s="134">
        <v>1</v>
      </c>
    </row>
    <row r="1668" spans="1:13" ht="15" customHeight="1" x14ac:dyDescent="0.25">
      <c r="A1668" s="253" t="s">
        <v>561</v>
      </c>
      <c r="B1668" s="253"/>
      <c r="C1668" s="253"/>
      <c r="D1668" s="131"/>
      <c r="E1668" s="150">
        <v>1</v>
      </c>
      <c r="F1668" s="147"/>
      <c r="G1668" s="147"/>
      <c r="H1668" s="147"/>
      <c r="I1668" s="150">
        <v>1</v>
      </c>
    </row>
    <row r="1669" spans="1:13" ht="15" customHeight="1" x14ac:dyDescent="0.25">
      <c r="A1669" s="253" t="s">
        <v>582</v>
      </c>
      <c r="B1669" s="253"/>
      <c r="C1669" s="253"/>
      <c r="D1669" s="131"/>
      <c r="E1669" s="150">
        <v>1</v>
      </c>
      <c r="F1669" s="147"/>
      <c r="G1669" s="147"/>
      <c r="H1669" s="147"/>
      <c r="I1669" s="150">
        <v>1</v>
      </c>
    </row>
    <row r="1670" spans="1:13" ht="15" customHeight="1" x14ac:dyDescent="0.25">
      <c r="A1670" s="257" t="s">
        <v>563</v>
      </c>
      <c r="B1670" s="257"/>
      <c r="C1670" s="257"/>
      <c r="D1670" s="131"/>
      <c r="E1670" s="150">
        <v>2</v>
      </c>
      <c r="F1670" s="147"/>
      <c r="G1670" s="147"/>
      <c r="H1670" s="147"/>
      <c r="I1670" s="150">
        <v>2</v>
      </c>
    </row>
    <row r="1671" spans="1:13" ht="15" customHeight="1" x14ac:dyDescent="0.25">
      <c r="A1671" s="253" t="s">
        <v>579</v>
      </c>
      <c r="B1671" s="253"/>
      <c r="C1671" s="253"/>
      <c r="D1671" s="131"/>
      <c r="E1671" s="150">
        <v>2</v>
      </c>
      <c r="F1671" s="150"/>
      <c r="G1671" s="150"/>
      <c r="H1671" s="150"/>
      <c r="I1671" s="150">
        <v>2</v>
      </c>
    </row>
    <row r="1672" spans="1:13" ht="15" customHeight="1" x14ac:dyDescent="0.25">
      <c r="A1672" s="253" t="s">
        <v>573</v>
      </c>
      <c r="B1672" s="253"/>
      <c r="C1672" s="253"/>
      <c r="D1672" s="131"/>
      <c r="E1672" s="150">
        <v>2</v>
      </c>
      <c r="F1672" s="150"/>
      <c r="G1672" s="150"/>
      <c r="H1672" s="150"/>
      <c r="I1672" s="150">
        <v>2</v>
      </c>
    </row>
    <row r="1673" spans="1:13" ht="15" customHeight="1" x14ac:dyDescent="0.25">
      <c r="A1673" s="253" t="s">
        <v>560</v>
      </c>
      <c r="B1673" s="253"/>
      <c r="C1673" s="253"/>
      <c r="D1673" s="131"/>
      <c r="E1673" s="150">
        <v>1</v>
      </c>
      <c r="F1673" s="150"/>
      <c r="G1673" s="150"/>
      <c r="H1673" s="150"/>
      <c r="I1673" s="150">
        <v>1</v>
      </c>
    </row>
    <row r="1674" spans="1:13" ht="15" customHeight="1" x14ac:dyDescent="0.25">
      <c r="A1674" s="253" t="s">
        <v>578</v>
      </c>
      <c r="B1674" s="253"/>
      <c r="C1674" s="253"/>
      <c r="D1674" s="131"/>
      <c r="E1674" s="150">
        <v>1</v>
      </c>
      <c r="F1674" s="150"/>
      <c r="G1674" s="150"/>
      <c r="H1674" s="150"/>
      <c r="I1674" s="150">
        <v>1</v>
      </c>
    </row>
    <row r="1675" spans="1:13" ht="15" customHeight="1" x14ac:dyDescent="0.25">
      <c r="A1675" s="253" t="s">
        <v>562</v>
      </c>
      <c r="B1675" s="253"/>
      <c r="C1675" s="253"/>
      <c r="D1675" s="131"/>
      <c r="E1675" s="150">
        <v>1</v>
      </c>
      <c r="F1675" s="150"/>
      <c r="G1675" s="150"/>
      <c r="H1675" s="150"/>
      <c r="I1675" s="150">
        <v>1</v>
      </c>
    </row>
    <row r="1676" spans="1:13" ht="15" customHeight="1" x14ac:dyDescent="0.25">
      <c r="A1676" s="253" t="s">
        <v>564</v>
      </c>
      <c r="B1676" s="253"/>
      <c r="C1676" s="253"/>
      <c r="D1676" s="131"/>
      <c r="E1676" s="150">
        <v>2</v>
      </c>
      <c r="F1676" s="150"/>
      <c r="G1676" s="150"/>
      <c r="H1676" s="150"/>
      <c r="I1676" s="150">
        <v>2</v>
      </c>
    </row>
    <row r="1677" spans="1:13" ht="15" customHeight="1" x14ac:dyDescent="0.25">
      <c r="A1677" s="253" t="s">
        <v>565</v>
      </c>
      <c r="B1677" s="253"/>
      <c r="C1677" s="253"/>
      <c r="D1677" s="131"/>
      <c r="E1677" s="150">
        <v>2</v>
      </c>
      <c r="F1677" s="150"/>
      <c r="G1677" s="150"/>
      <c r="H1677" s="150"/>
      <c r="I1677" s="150">
        <v>2</v>
      </c>
    </row>
    <row r="1678" spans="1:13" ht="15" customHeight="1" x14ac:dyDescent="0.25">
      <c r="A1678" s="253" t="s">
        <v>566</v>
      </c>
      <c r="B1678" s="253"/>
      <c r="C1678" s="253"/>
      <c r="D1678" s="131"/>
      <c r="E1678" s="150">
        <v>2</v>
      </c>
      <c r="F1678" s="150"/>
      <c r="G1678" s="150"/>
      <c r="H1678" s="150"/>
      <c r="I1678" s="150">
        <v>2</v>
      </c>
    </row>
    <row r="1679" spans="1:13" ht="15" customHeight="1" x14ac:dyDescent="0.25">
      <c r="A1679" s="253" t="s">
        <v>567</v>
      </c>
      <c r="B1679" s="253"/>
      <c r="C1679" s="253"/>
      <c r="D1679" s="131"/>
      <c r="E1679" s="150">
        <v>1</v>
      </c>
      <c r="F1679" s="150"/>
      <c r="G1679" s="150"/>
      <c r="H1679" s="150"/>
      <c r="I1679" s="150">
        <v>1</v>
      </c>
    </row>
    <row r="1680" spans="1:13" ht="15" customHeight="1" x14ac:dyDescent="0.25">
      <c r="A1680" s="253" t="s">
        <v>557</v>
      </c>
      <c r="B1680" s="253"/>
      <c r="C1680" s="253"/>
      <c r="D1680" s="131"/>
      <c r="E1680" s="150">
        <v>6</v>
      </c>
      <c r="F1680" s="150"/>
      <c r="G1680" s="150"/>
      <c r="H1680" s="150"/>
      <c r="I1680" s="150">
        <v>6</v>
      </c>
    </row>
    <row r="1681" spans="1:13" ht="15" customHeight="1" x14ac:dyDescent="0.25">
      <c r="A1681" s="255"/>
      <c r="B1681" s="255"/>
      <c r="C1681" s="255"/>
      <c r="D1681" s="131"/>
      <c r="E1681" s="150"/>
      <c r="F1681" s="147"/>
      <c r="G1681" s="176"/>
      <c r="H1681" s="133"/>
      <c r="I1681" s="130">
        <f>SUM(I1667:I1680)</f>
        <v>25</v>
      </c>
    </row>
    <row r="1682" spans="1:13" ht="15" customHeight="1" x14ac:dyDescent="0.25">
      <c r="A1682" s="135"/>
      <c r="B1682" s="136"/>
      <c r="C1682" s="137"/>
      <c r="D1682" s="135"/>
      <c r="E1682" s="135"/>
      <c r="F1682" s="138"/>
      <c r="G1682" s="138"/>
      <c r="H1682" s="138"/>
      <c r="I1682" s="138"/>
    </row>
    <row r="1683" spans="1:13" ht="30" x14ac:dyDescent="0.25">
      <c r="A1683" s="126" t="s">
        <v>801</v>
      </c>
      <c r="B1683" s="126">
        <v>231335</v>
      </c>
      <c r="C1683" s="127" t="s">
        <v>481</v>
      </c>
      <c r="D1683" s="126" t="s">
        <v>480</v>
      </c>
      <c r="E1683" s="126" t="s">
        <v>679</v>
      </c>
      <c r="F1683" s="156">
        <v>25</v>
      </c>
      <c r="G1683" s="128">
        <f>IFERROR(VLOOKUP(B1683,CPU!$B:$I,8,FALSE),"NÃO TEM")</f>
        <v>226.70999999999998</v>
      </c>
      <c r="H1683" s="128">
        <f>ROUND(G1683*1.273,2)</f>
        <v>288.60000000000002</v>
      </c>
      <c r="I1683" s="128">
        <f>ROUND(H1683*F1683,2)</f>
        <v>7215</v>
      </c>
      <c r="K1683" s="48">
        <f>IFERROR(VLOOKUP(A1683,ORÇAMENTO!$A:$I,9,FALSE),"NÃO TEM")</f>
        <v>7215</v>
      </c>
      <c r="M1683" s="46" t="b">
        <f>K1683=I1683</f>
        <v>1</v>
      </c>
    </row>
    <row r="1684" spans="1:13" ht="31.5" x14ac:dyDescent="0.25">
      <c r="A1684" s="255" t="s">
        <v>282</v>
      </c>
      <c r="B1684" s="255"/>
      <c r="C1684" s="255"/>
      <c r="D1684" s="129" t="s">
        <v>98</v>
      </c>
      <c r="E1684" s="129" t="s">
        <v>275</v>
      </c>
      <c r="F1684" s="130" t="s">
        <v>276</v>
      </c>
      <c r="G1684" s="130" t="s">
        <v>277</v>
      </c>
      <c r="H1684" s="130" t="s">
        <v>278</v>
      </c>
      <c r="I1684" s="130" t="s">
        <v>58</v>
      </c>
    </row>
    <row r="1685" spans="1:13" x14ac:dyDescent="0.25">
      <c r="A1685" s="253" t="s">
        <v>583</v>
      </c>
      <c r="B1685" s="253"/>
      <c r="C1685" s="253"/>
      <c r="D1685" s="131"/>
      <c r="E1685" s="150">
        <v>1</v>
      </c>
      <c r="F1685" s="147"/>
      <c r="G1685" s="176"/>
      <c r="H1685" s="133"/>
      <c r="I1685" s="134">
        <v>1</v>
      </c>
    </row>
    <row r="1686" spans="1:13" x14ac:dyDescent="0.25">
      <c r="A1686" s="253" t="s">
        <v>561</v>
      </c>
      <c r="B1686" s="253"/>
      <c r="C1686" s="253"/>
      <c r="D1686" s="131"/>
      <c r="E1686" s="150">
        <v>1</v>
      </c>
      <c r="F1686" s="147"/>
      <c r="G1686" s="147"/>
      <c r="H1686" s="147"/>
      <c r="I1686" s="150">
        <v>1</v>
      </c>
    </row>
    <row r="1687" spans="1:13" x14ac:dyDescent="0.25">
      <c r="A1687" s="253" t="s">
        <v>582</v>
      </c>
      <c r="B1687" s="253"/>
      <c r="C1687" s="253"/>
      <c r="D1687" s="131"/>
      <c r="E1687" s="150">
        <v>1</v>
      </c>
      <c r="F1687" s="147"/>
      <c r="G1687" s="147"/>
      <c r="H1687" s="147"/>
      <c r="I1687" s="150">
        <v>1</v>
      </c>
    </row>
    <row r="1688" spans="1:13" x14ac:dyDescent="0.25">
      <c r="A1688" s="257" t="s">
        <v>563</v>
      </c>
      <c r="B1688" s="257"/>
      <c r="C1688" s="257"/>
      <c r="D1688" s="131"/>
      <c r="E1688" s="150">
        <v>2</v>
      </c>
      <c r="F1688" s="147"/>
      <c r="G1688" s="147"/>
      <c r="H1688" s="147"/>
      <c r="I1688" s="150">
        <v>2</v>
      </c>
    </row>
    <row r="1689" spans="1:13" x14ac:dyDescent="0.25">
      <c r="A1689" s="253" t="s">
        <v>579</v>
      </c>
      <c r="B1689" s="253"/>
      <c r="C1689" s="253"/>
      <c r="D1689" s="131"/>
      <c r="E1689" s="150">
        <v>2</v>
      </c>
      <c r="F1689" s="150"/>
      <c r="G1689" s="150"/>
      <c r="H1689" s="150"/>
      <c r="I1689" s="150">
        <v>2</v>
      </c>
    </row>
    <row r="1690" spans="1:13" x14ac:dyDescent="0.25">
      <c r="A1690" s="253" t="s">
        <v>573</v>
      </c>
      <c r="B1690" s="253"/>
      <c r="C1690" s="253"/>
      <c r="D1690" s="131"/>
      <c r="E1690" s="150">
        <v>2</v>
      </c>
      <c r="F1690" s="150"/>
      <c r="G1690" s="150"/>
      <c r="H1690" s="150"/>
      <c r="I1690" s="150">
        <v>2</v>
      </c>
    </row>
    <row r="1691" spans="1:13" x14ac:dyDescent="0.25">
      <c r="A1691" s="253" t="s">
        <v>560</v>
      </c>
      <c r="B1691" s="253"/>
      <c r="C1691" s="253"/>
      <c r="D1691" s="131"/>
      <c r="E1691" s="150">
        <v>1</v>
      </c>
      <c r="F1691" s="150"/>
      <c r="G1691" s="150"/>
      <c r="H1691" s="150"/>
      <c r="I1691" s="150">
        <v>1</v>
      </c>
    </row>
    <row r="1692" spans="1:13" x14ac:dyDescent="0.25">
      <c r="A1692" s="253" t="s">
        <v>578</v>
      </c>
      <c r="B1692" s="253"/>
      <c r="C1692" s="253"/>
      <c r="D1692" s="131"/>
      <c r="E1692" s="150">
        <v>1</v>
      </c>
      <c r="F1692" s="150"/>
      <c r="G1692" s="150"/>
      <c r="H1692" s="150"/>
      <c r="I1692" s="150">
        <v>1</v>
      </c>
    </row>
    <row r="1693" spans="1:13" x14ac:dyDescent="0.25">
      <c r="A1693" s="253" t="s">
        <v>562</v>
      </c>
      <c r="B1693" s="253"/>
      <c r="C1693" s="253"/>
      <c r="D1693" s="131"/>
      <c r="E1693" s="150">
        <v>1</v>
      </c>
      <c r="F1693" s="150"/>
      <c r="G1693" s="150"/>
      <c r="H1693" s="150"/>
      <c r="I1693" s="150">
        <v>1</v>
      </c>
    </row>
    <row r="1694" spans="1:13" x14ac:dyDescent="0.25">
      <c r="A1694" s="253" t="s">
        <v>564</v>
      </c>
      <c r="B1694" s="253"/>
      <c r="C1694" s="253"/>
      <c r="D1694" s="131"/>
      <c r="E1694" s="150">
        <v>2</v>
      </c>
      <c r="F1694" s="150"/>
      <c r="G1694" s="150"/>
      <c r="H1694" s="150"/>
      <c r="I1694" s="150">
        <v>2</v>
      </c>
    </row>
    <row r="1695" spans="1:13" x14ac:dyDescent="0.25">
      <c r="A1695" s="253" t="s">
        <v>565</v>
      </c>
      <c r="B1695" s="253"/>
      <c r="C1695" s="253"/>
      <c r="D1695" s="131"/>
      <c r="E1695" s="150">
        <v>2</v>
      </c>
      <c r="F1695" s="150"/>
      <c r="G1695" s="150"/>
      <c r="H1695" s="150"/>
      <c r="I1695" s="150">
        <v>2</v>
      </c>
    </row>
    <row r="1696" spans="1:13" x14ac:dyDescent="0.25">
      <c r="A1696" s="253" t="s">
        <v>566</v>
      </c>
      <c r="B1696" s="253"/>
      <c r="C1696" s="253"/>
      <c r="D1696" s="131"/>
      <c r="E1696" s="150">
        <v>2</v>
      </c>
      <c r="F1696" s="150"/>
      <c r="G1696" s="150"/>
      <c r="H1696" s="150"/>
      <c r="I1696" s="150">
        <v>2</v>
      </c>
    </row>
    <row r="1697" spans="1:9" x14ac:dyDescent="0.25">
      <c r="A1697" s="253" t="s">
        <v>567</v>
      </c>
      <c r="B1697" s="253"/>
      <c r="C1697" s="253"/>
      <c r="D1697" s="131"/>
      <c r="E1697" s="150">
        <v>1</v>
      </c>
      <c r="F1697" s="150"/>
      <c r="G1697" s="150"/>
      <c r="H1697" s="150"/>
      <c r="I1697" s="150">
        <v>1</v>
      </c>
    </row>
    <row r="1698" spans="1:9" x14ac:dyDescent="0.25">
      <c r="A1698" s="253" t="s">
        <v>557</v>
      </c>
      <c r="B1698" s="253"/>
      <c r="C1698" s="253"/>
      <c r="D1698" s="131"/>
      <c r="E1698" s="150">
        <v>6</v>
      </c>
      <c r="F1698" s="150"/>
      <c r="G1698" s="150"/>
      <c r="H1698" s="150"/>
      <c r="I1698" s="150">
        <v>6</v>
      </c>
    </row>
    <row r="1699" spans="1:9" ht="15.75" x14ac:dyDescent="0.25">
      <c r="A1699" s="255"/>
      <c r="B1699" s="255"/>
      <c r="C1699" s="255"/>
      <c r="D1699" s="131"/>
      <c r="E1699" s="150"/>
      <c r="F1699" s="147"/>
      <c r="G1699" s="176"/>
      <c r="H1699" s="133"/>
      <c r="I1699" s="130">
        <f>SUM(I1685:I1698)</f>
        <v>25</v>
      </c>
    </row>
  </sheetData>
  <autoFilter ref="I1:I1699" xr:uid="{00000000-0009-0000-0000-000001000000}"/>
  <mergeCells count="1263">
    <mergeCell ref="A936:C936"/>
    <mergeCell ref="A1112:C1112"/>
    <mergeCell ref="A1113:C1113"/>
    <mergeCell ref="A1097:C1097"/>
    <mergeCell ref="A1100:C1100"/>
    <mergeCell ref="A1101:C1101"/>
    <mergeCell ref="A1102:C1102"/>
    <mergeCell ref="A1103:C1103"/>
    <mergeCell ref="A1030:C1030"/>
    <mergeCell ref="A1026:C1026"/>
    <mergeCell ref="A1048:C1048"/>
    <mergeCell ref="A1049:C1049"/>
    <mergeCell ref="A1050:C1050"/>
    <mergeCell ref="A1053:C1053"/>
    <mergeCell ref="A1054:C1054"/>
    <mergeCell ref="A1071:C1071"/>
    <mergeCell ref="A1078:C1078"/>
    <mergeCell ref="A1084:C1084"/>
    <mergeCell ref="A1108:C1108"/>
    <mergeCell ref="A1068:C1068"/>
    <mergeCell ref="A1069:C1069"/>
    <mergeCell ref="A1070:C1070"/>
    <mergeCell ref="A1072:C1072"/>
    <mergeCell ref="A1075:C1075"/>
    <mergeCell ref="A1076:C1076"/>
    <mergeCell ref="A1090:C1090"/>
    <mergeCell ref="A1094:C1094"/>
    <mergeCell ref="A1095:C1095"/>
    <mergeCell ref="A937:C937"/>
    <mergeCell ref="A938:C938"/>
    <mergeCell ref="A1096:C1096"/>
    <mergeCell ref="A1091:C1091"/>
    <mergeCell ref="A1088:C1088"/>
    <mergeCell ref="A1089:C1089"/>
    <mergeCell ref="A1055:C1055"/>
    <mergeCell ref="B1582:H1582"/>
    <mergeCell ref="B1664:H1664"/>
    <mergeCell ref="A1123:C1123"/>
    <mergeCell ref="A65:C65"/>
    <mergeCell ref="A66:C66"/>
    <mergeCell ref="A67:C67"/>
    <mergeCell ref="A68:C68"/>
    <mergeCell ref="A1036:C1036"/>
    <mergeCell ref="A1032:C1032"/>
    <mergeCell ref="A1037:C1037"/>
    <mergeCell ref="A1040:C1040"/>
    <mergeCell ref="A1038:C1038"/>
    <mergeCell ref="A1039:C1039"/>
    <mergeCell ref="A105:C105"/>
    <mergeCell ref="A1107:C1107"/>
    <mergeCell ref="A1109:C1109"/>
    <mergeCell ref="A1117:C1117"/>
    <mergeCell ref="A1118:C1118"/>
    <mergeCell ref="A1119:C1119"/>
    <mergeCell ref="A480:C480"/>
    <mergeCell ref="B478:H478"/>
    <mergeCell ref="A476:C476"/>
    <mergeCell ref="A447:C447"/>
    <mergeCell ref="A448:C448"/>
    <mergeCell ref="A916:C916"/>
    <mergeCell ref="A917:C917"/>
    <mergeCell ref="A918:C918"/>
    <mergeCell ref="A464:C464"/>
    <mergeCell ref="A465:C465"/>
    <mergeCell ref="A466:C466"/>
    <mergeCell ref="B445:H445"/>
    <mergeCell ref="A460:C460"/>
    <mergeCell ref="A471:C471"/>
    <mergeCell ref="A474:C474"/>
    <mergeCell ref="A475:C475"/>
    <mergeCell ref="A771:C771"/>
    <mergeCell ref="A772:C772"/>
    <mergeCell ref="A8:H8"/>
    <mergeCell ref="B1020:H1020"/>
    <mergeCell ref="A1016:C1016"/>
    <mergeCell ref="A1017:C1017"/>
    <mergeCell ref="A943:C943"/>
    <mergeCell ref="A944:C944"/>
    <mergeCell ref="A945:C945"/>
    <mergeCell ref="A946:C946"/>
    <mergeCell ref="A947:C947"/>
    <mergeCell ref="A948:C948"/>
    <mergeCell ref="A949:C949"/>
    <mergeCell ref="A421:C421"/>
    <mergeCell ref="A179:C179"/>
    <mergeCell ref="A180:C180"/>
    <mergeCell ref="A181:C181"/>
    <mergeCell ref="A406:C406"/>
    <mergeCell ref="A422:C422"/>
    <mergeCell ref="A934:C934"/>
    <mergeCell ref="A935:C935"/>
    <mergeCell ref="A902:C902"/>
    <mergeCell ref="A746:C746"/>
    <mergeCell ref="A747:C747"/>
    <mergeCell ref="A883:C883"/>
    <mergeCell ref="A939:C939"/>
    <mergeCell ref="A940:C940"/>
    <mergeCell ref="A941:C941"/>
    <mergeCell ref="A942:C942"/>
    <mergeCell ref="A423:C423"/>
    <mergeCell ref="A903:C903"/>
    <mergeCell ref="A904:C904"/>
    <mergeCell ref="A924:C924"/>
    <mergeCell ref="A925:C925"/>
    <mergeCell ref="A926:C926"/>
    <mergeCell ref="A927:C927"/>
    <mergeCell ref="A481:C481"/>
    <mergeCell ref="A482:C482"/>
    <mergeCell ref="A512:C512"/>
    <mergeCell ref="A513:C513"/>
    <mergeCell ref="A514:C514"/>
    <mergeCell ref="A517:C517"/>
    <mergeCell ref="A518:C518"/>
    <mergeCell ref="A519:C519"/>
    <mergeCell ref="B484:H484"/>
    <mergeCell ref="B510:H510"/>
    <mergeCell ref="A486:C486"/>
    <mergeCell ref="A487:C487"/>
    <mergeCell ref="A488:C488"/>
    <mergeCell ref="A491:C491"/>
    <mergeCell ref="A492:C492"/>
    <mergeCell ref="A506:C506"/>
    <mergeCell ref="A507:C507"/>
    <mergeCell ref="A766:C766"/>
    <mergeCell ref="A767:C767"/>
    <mergeCell ref="A44:C44"/>
    <mergeCell ref="A427:C427"/>
    <mergeCell ref="A428:C428"/>
    <mergeCell ref="A386:C386"/>
    <mergeCell ref="A387:C387"/>
    <mergeCell ref="A354:C354"/>
    <mergeCell ref="A355:C355"/>
    <mergeCell ref="A356:C356"/>
    <mergeCell ref="A742:C742"/>
    <mergeCell ref="A737:C737"/>
    <mergeCell ref="A610:C610"/>
    <mergeCell ref="A611:C611"/>
    <mergeCell ref="A612:C612"/>
    <mergeCell ref="A615:C615"/>
    <mergeCell ref="A616:C616"/>
    <mergeCell ref="A617:C617"/>
    <mergeCell ref="A470:C470"/>
    <mergeCell ref="A508:C508"/>
    <mergeCell ref="A452:C452"/>
    <mergeCell ref="A455:C455"/>
    <mergeCell ref="A456:C456"/>
    <mergeCell ref="A461:C461"/>
    <mergeCell ref="A572:C572"/>
    <mergeCell ref="A573:C573"/>
    <mergeCell ref="A574:C574"/>
    <mergeCell ref="A575:I575"/>
    <mergeCell ref="A577:C577"/>
    <mergeCell ref="A578:C578"/>
    <mergeCell ref="A579:C579"/>
    <mergeCell ref="A240:C240"/>
    <mergeCell ref="A225:C225"/>
    <mergeCell ref="A884:C884"/>
    <mergeCell ref="A953:C953"/>
    <mergeCell ref="A954:C954"/>
    <mergeCell ref="A958:C958"/>
    <mergeCell ref="A964:C964"/>
    <mergeCell ref="A906:C906"/>
    <mergeCell ref="A910:C910"/>
    <mergeCell ref="A911:C911"/>
    <mergeCell ref="A912:C912"/>
    <mergeCell ref="A913:C913"/>
    <mergeCell ref="A914:C914"/>
    <mergeCell ref="A905:C905"/>
    <mergeCell ref="A896:C896"/>
    <mergeCell ref="A897:C897"/>
    <mergeCell ref="A928:C928"/>
    <mergeCell ref="B908:H908"/>
    <mergeCell ref="A931:C931"/>
    <mergeCell ref="A932:C932"/>
    <mergeCell ref="A933:C933"/>
    <mergeCell ref="A915:C915"/>
    <mergeCell ref="B951:H951"/>
    <mergeCell ref="A888:C888"/>
    <mergeCell ref="A889:C889"/>
    <mergeCell ref="A919:C919"/>
    <mergeCell ref="A920:C920"/>
    <mergeCell ref="A921:C921"/>
    <mergeCell ref="A922:C922"/>
    <mergeCell ref="A923:C923"/>
    <mergeCell ref="A898:C898"/>
    <mergeCell ref="A899:C899"/>
    <mergeCell ref="A900:C900"/>
    <mergeCell ref="A901:C901"/>
    <mergeCell ref="A890:C890"/>
    <mergeCell ref="A891:C891"/>
    <mergeCell ref="A892:C892"/>
    <mergeCell ref="A893:C893"/>
    <mergeCell ref="A894:C894"/>
    <mergeCell ref="A895:C895"/>
    <mergeCell ref="A1012:C1012"/>
    <mergeCell ref="A1002:C1002"/>
    <mergeCell ref="A1008:C1008"/>
    <mergeCell ref="A1018:H1018"/>
    <mergeCell ref="A987:C987"/>
    <mergeCell ref="A748:C748"/>
    <mergeCell ref="A753:C753"/>
    <mergeCell ref="A758:C758"/>
    <mergeCell ref="A763:C763"/>
    <mergeCell ref="A768:C768"/>
    <mergeCell ref="A773:C773"/>
    <mergeCell ref="A996:C996"/>
    <mergeCell ref="A1000:C1000"/>
    <mergeCell ref="A1001:C1001"/>
    <mergeCell ref="A751:C751"/>
    <mergeCell ref="A756:C756"/>
    <mergeCell ref="A761:C761"/>
    <mergeCell ref="A762:C762"/>
    <mergeCell ref="A757:C757"/>
    <mergeCell ref="A752:C752"/>
    <mergeCell ref="A839:C839"/>
    <mergeCell ref="A843:C843"/>
    <mergeCell ref="A838:C838"/>
    <mergeCell ref="A801:C801"/>
    <mergeCell ref="A802:C802"/>
    <mergeCell ref="A834:C834"/>
    <mergeCell ref="A226:C226"/>
    <mergeCell ref="A227:C227"/>
    <mergeCell ref="A365:C365"/>
    <mergeCell ref="A379:C379"/>
    <mergeCell ref="A380:C380"/>
    <mergeCell ref="A368:C368"/>
    <mergeCell ref="A369:C369"/>
    <mergeCell ref="A370:C370"/>
    <mergeCell ref="A373:C373"/>
    <mergeCell ref="A348:C348"/>
    <mergeCell ref="A306:C306"/>
    <mergeCell ref="A357:C357"/>
    <mergeCell ref="A291:C291"/>
    <mergeCell ref="A292:C292"/>
    <mergeCell ref="A293:C293"/>
    <mergeCell ref="A294:C294"/>
    <mergeCell ref="A413:C413"/>
    <mergeCell ref="A359:C359"/>
    <mergeCell ref="A362:C362"/>
    <mergeCell ref="A363:C363"/>
    <mergeCell ref="A364:C364"/>
    <mergeCell ref="A328:C328"/>
    <mergeCell ref="A329:C329"/>
    <mergeCell ref="A322:C322"/>
    <mergeCell ref="A323:C323"/>
    <mergeCell ref="A243:C243"/>
    <mergeCell ref="A244:C244"/>
    <mergeCell ref="B247:H247"/>
    <mergeCell ref="A251:C251"/>
    <mergeCell ref="A252:C252"/>
    <mergeCell ref="A253:C253"/>
    <mergeCell ref="A254:C254"/>
    <mergeCell ref="A469:C469"/>
    <mergeCell ref="A429:C429"/>
    <mergeCell ref="A430:C430"/>
    <mergeCell ref="A395:C395"/>
    <mergeCell ref="A396:C396"/>
    <mergeCell ref="A399:C399"/>
    <mergeCell ref="B383:H383"/>
    <mergeCell ref="A334:C334"/>
    <mergeCell ref="A337:C337"/>
    <mergeCell ref="A338:C338"/>
    <mergeCell ref="A339:C339"/>
    <mergeCell ref="A408:C408"/>
    <mergeCell ref="A409:C409"/>
    <mergeCell ref="B438:H438"/>
    <mergeCell ref="B442:H442"/>
    <mergeCell ref="A426:C426"/>
    <mergeCell ref="A401:C401"/>
    <mergeCell ref="A402:C402"/>
    <mergeCell ref="B425:H425"/>
    <mergeCell ref="B431:H431"/>
    <mergeCell ref="A390:C390"/>
    <mergeCell ref="A414:C414"/>
    <mergeCell ref="A415:C415"/>
    <mergeCell ref="A416:C416"/>
    <mergeCell ref="A417:C417"/>
    <mergeCell ref="A405:C405"/>
    <mergeCell ref="A407:C407"/>
    <mergeCell ref="A403:C403"/>
    <mergeCell ref="A404:C404"/>
    <mergeCell ref="A400:C400"/>
    <mergeCell ref="A353:C353"/>
    <mergeCell ref="A358:C358"/>
    <mergeCell ref="A255:C255"/>
    <mergeCell ref="A256:C256"/>
    <mergeCell ref="A228:C228"/>
    <mergeCell ref="A295:C295"/>
    <mergeCell ref="A397:C397"/>
    <mergeCell ref="A398:C398"/>
    <mergeCell ref="A296:C296"/>
    <mergeCell ref="A297:C297"/>
    <mergeCell ref="A282:C282"/>
    <mergeCell ref="A283:C283"/>
    <mergeCell ref="A284:C284"/>
    <mergeCell ref="A285:C285"/>
    <mergeCell ref="A286:C286"/>
    <mergeCell ref="A332:C332"/>
    <mergeCell ref="A303:C303"/>
    <mergeCell ref="A307:C307"/>
    <mergeCell ref="A391:C391"/>
    <mergeCell ref="A349:C349"/>
    <mergeCell ref="A350:C350"/>
    <mergeCell ref="A351:C351"/>
    <mergeCell ref="A352:C352"/>
    <mergeCell ref="A231:C231"/>
    <mergeCell ref="A245:C245"/>
    <mergeCell ref="A249:C249"/>
    <mergeCell ref="A250:C250"/>
    <mergeCell ref="A232:C232"/>
    <mergeCell ref="A233:C233"/>
    <mergeCell ref="A234:C234"/>
    <mergeCell ref="A235:C235"/>
    <mergeCell ref="A236:C236"/>
    <mergeCell ref="A237:C237"/>
    <mergeCell ref="A238:C238"/>
    <mergeCell ref="A239:C239"/>
    <mergeCell ref="A218:C218"/>
    <mergeCell ref="A219:C219"/>
    <mergeCell ref="A242:C242"/>
    <mergeCell ref="A34:C34"/>
    <mergeCell ref="A27:C27"/>
    <mergeCell ref="A38:C38"/>
    <mergeCell ref="A64:C64"/>
    <mergeCell ref="A69:C69"/>
    <mergeCell ref="A56:C56"/>
    <mergeCell ref="A57:C57"/>
    <mergeCell ref="A58:C58"/>
    <mergeCell ref="A49:C49"/>
    <mergeCell ref="A55:C55"/>
    <mergeCell ref="A61:C61"/>
    <mergeCell ref="A62:C62"/>
    <mergeCell ref="A63:C63"/>
    <mergeCell ref="A216:C216"/>
    <mergeCell ref="A217:C217"/>
    <mergeCell ref="A222:C222"/>
    <mergeCell ref="A223:C223"/>
    <mergeCell ref="A224:C224"/>
    <mergeCell ref="B30:H30"/>
    <mergeCell ref="A128:C128"/>
    <mergeCell ref="A135:C135"/>
    <mergeCell ref="A136:C136"/>
    <mergeCell ref="A137:C137"/>
    <mergeCell ref="A140:C140"/>
    <mergeCell ref="A195:C195"/>
    <mergeCell ref="A196:C196"/>
    <mergeCell ref="A197:C197"/>
    <mergeCell ref="A201:C201"/>
    <mergeCell ref="A1:I1"/>
    <mergeCell ref="A2:B5"/>
    <mergeCell ref="A6:A7"/>
    <mergeCell ref="B6:B7"/>
    <mergeCell ref="C6:C7"/>
    <mergeCell ref="D6:D7"/>
    <mergeCell ref="F6:F7"/>
    <mergeCell ref="G6:H6"/>
    <mergeCell ref="I6:I7"/>
    <mergeCell ref="C2:E3"/>
    <mergeCell ref="A11:C11"/>
    <mergeCell ref="A16:C16"/>
    <mergeCell ref="A21:C21"/>
    <mergeCell ref="C4:E4"/>
    <mergeCell ref="C5:E5"/>
    <mergeCell ref="E6:E7"/>
    <mergeCell ref="B9:H9"/>
    <mergeCell ref="H2:I2"/>
    <mergeCell ref="H3:I3"/>
    <mergeCell ref="H4:I4"/>
    <mergeCell ref="H5:I5"/>
    <mergeCell ref="A215:C215"/>
    <mergeCell ref="F2:G5"/>
    <mergeCell ref="A212:C212"/>
    <mergeCell ref="B193:H193"/>
    <mergeCell ref="A184:C184"/>
    <mergeCell ref="A185:C185"/>
    <mergeCell ref="A186:C186"/>
    <mergeCell ref="A157:C157"/>
    <mergeCell ref="A158:C158"/>
    <mergeCell ref="A159:C159"/>
    <mergeCell ref="A160:C160"/>
    <mergeCell ref="A152:C152"/>
    <mergeCell ref="A153:C153"/>
    <mergeCell ref="A109:C109"/>
    <mergeCell ref="A110:C110"/>
    <mergeCell ref="A113:C113"/>
    <mergeCell ref="A114:C114"/>
    <mergeCell ref="A115:C115"/>
    <mergeCell ref="A146:C146"/>
    <mergeCell ref="A147:C147"/>
    <mergeCell ref="A149:C149"/>
    <mergeCell ref="A141:C141"/>
    <mergeCell ref="A142:C142"/>
    <mergeCell ref="A145:C145"/>
    <mergeCell ref="A125:C125"/>
    <mergeCell ref="A202:C202"/>
    <mergeCell ref="A205:C205"/>
    <mergeCell ref="A206:C206"/>
    <mergeCell ref="A207:C207"/>
    <mergeCell ref="A210:C210"/>
    <mergeCell ref="A12:C12"/>
    <mergeCell ref="A17:C17"/>
    <mergeCell ref="A22:C22"/>
    <mergeCell ref="A29:I29"/>
    <mergeCell ref="A35:I35"/>
    <mergeCell ref="A40:I40"/>
    <mergeCell ref="A131:C131"/>
    <mergeCell ref="A92:C92"/>
    <mergeCell ref="A50:C50"/>
    <mergeCell ref="A51:C51"/>
    <mergeCell ref="A32:C32"/>
    <mergeCell ref="A37:C37"/>
    <mergeCell ref="A42:C42"/>
    <mergeCell ref="A26:C26"/>
    <mergeCell ref="B46:H46"/>
    <mergeCell ref="A129:C129"/>
    <mergeCell ref="A43:C43"/>
    <mergeCell ref="A19:I19"/>
    <mergeCell ref="A14:I14"/>
    <mergeCell ref="A24:I24"/>
    <mergeCell ref="A393:C393"/>
    <mergeCell ref="A394:C394"/>
    <mergeCell ref="A392:C392"/>
    <mergeCell ref="AD831:AJ831"/>
    <mergeCell ref="B47:H47"/>
    <mergeCell ref="B836:H836"/>
    <mergeCell ref="B341:H341"/>
    <mergeCell ref="B815:H815"/>
    <mergeCell ref="A104:C104"/>
    <mergeCell ref="A87:C87"/>
    <mergeCell ref="A97:C97"/>
    <mergeCell ref="A99:C99"/>
    <mergeCell ref="A108:C108"/>
    <mergeCell ref="A95:C95"/>
    <mergeCell ref="A96:C96"/>
    <mergeCell ref="A98:C98"/>
    <mergeCell ref="A102:C102"/>
    <mergeCell ref="A103:C103"/>
    <mergeCell ref="A90:C90"/>
    <mergeCell ref="A91:C91"/>
    <mergeCell ref="A220:C220"/>
    <mergeCell ref="A221:C221"/>
    <mergeCell ref="A344:C344"/>
    <mergeCell ref="A345:C345"/>
    <mergeCell ref="A258:C258"/>
    <mergeCell ref="A211:C211"/>
    <mergeCell ref="A118:C118"/>
    <mergeCell ref="A119:C119"/>
    <mergeCell ref="A120:C120"/>
    <mergeCell ref="A123:C123"/>
    <mergeCell ref="A124:C124"/>
    <mergeCell ref="A164:C164"/>
    <mergeCell ref="A259:C259"/>
    <mergeCell ref="A241:C241"/>
    <mergeCell ref="A78:C78"/>
    <mergeCell ref="A79:C79"/>
    <mergeCell ref="A81:C81"/>
    <mergeCell ref="A72:C72"/>
    <mergeCell ref="A73:C73"/>
    <mergeCell ref="A74:C74"/>
    <mergeCell ref="A75:C75"/>
    <mergeCell ref="A84:C84"/>
    <mergeCell ref="A257:C257"/>
    <mergeCell ref="A260:C260"/>
    <mergeCell ref="A261:C261"/>
    <mergeCell ref="A262:C262"/>
    <mergeCell ref="A263:C263"/>
    <mergeCell ref="A265:C265"/>
    <mergeCell ref="A266:C266"/>
    <mergeCell ref="A165:C165"/>
    <mergeCell ref="A200:C200"/>
    <mergeCell ref="A170:C170"/>
    <mergeCell ref="A171:C171"/>
    <mergeCell ref="A174:C174"/>
    <mergeCell ref="A175:C175"/>
    <mergeCell ref="A176:C176"/>
    <mergeCell ref="A130:C130"/>
    <mergeCell ref="A163:C163"/>
    <mergeCell ref="A154:C154"/>
    <mergeCell ref="A148:C148"/>
    <mergeCell ref="A85:C85"/>
    <mergeCell ref="A86:C86"/>
    <mergeCell ref="A80:C80"/>
    <mergeCell ref="A134:C134"/>
    <mergeCell ref="A267:C267"/>
    <mergeCell ref="A264:C264"/>
    <mergeCell ref="A333:C333"/>
    <mergeCell ref="A308:C308"/>
    <mergeCell ref="A281:C281"/>
    <mergeCell ref="A270:C270"/>
    <mergeCell ref="A301:C301"/>
    <mergeCell ref="A302:C302"/>
    <mergeCell ref="A346:C346"/>
    <mergeCell ref="A347:C347"/>
    <mergeCell ref="A287:C287"/>
    <mergeCell ref="A288:C288"/>
    <mergeCell ref="A289:C289"/>
    <mergeCell ref="A290:C290"/>
    <mergeCell ref="A343:C343"/>
    <mergeCell ref="A273:C273"/>
    <mergeCell ref="A274:C274"/>
    <mergeCell ref="A278:C278"/>
    <mergeCell ref="A279:C279"/>
    <mergeCell ref="A280:C280"/>
    <mergeCell ref="A277:C277"/>
    <mergeCell ref="A275:C275"/>
    <mergeCell ref="A271:C271"/>
    <mergeCell ref="A272:C272"/>
    <mergeCell ref="B310:H310"/>
    <mergeCell ref="A312:C312"/>
    <mergeCell ref="A313:C313"/>
    <mergeCell ref="A314:C314"/>
    <mergeCell ref="A317:C317"/>
    <mergeCell ref="A318:C318"/>
    <mergeCell ref="A319:C319"/>
    <mergeCell ref="A327:C327"/>
    <mergeCell ref="A493:C493"/>
    <mergeCell ref="A496:C496"/>
    <mergeCell ref="A497:C497"/>
    <mergeCell ref="A498:C498"/>
    <mergeCell ref="A501:C501"/>
    <mergeCell ref="A502:C502"/>
    <mergeCell ref="A503:C503"/>
    <mergeCell ref="A378:C378"/>
    <mergeCell ref="A410:C410"/>
    <mergeCell ref="A411:C411"/>
    <mergeCell ref="A412:C412"/>
    <mergeCell ref="A385:C385"/>
    <mergeCell ref="B581:H581"/>
    <mergeCell ref="B607:H607"/>
    <mergeCell ref="A584:C584"/>
    <mergeCell ref="A585:C585"/>
    <mergeCell ref="A586:I586"/>
    <mergeCell ref="A588:C588"/>
    <mergeCell ref="A589:C589"/>
    <mergeCell ref="A590:C590"/>
    <mergeCell ref="A591:I591"/>
    <mergeCell ref="A593:C593"/>
    <mergeCell ref="A605:C605"/>
    <mergeCell ref="A606:I606"/>
    <mergeCell ref="A594:C594"/>
    <mergeCell ref="A595:C595"/>
    <mergeCell ref="A596:I596"/>
    <mergeCell ref="A598:C598"/>
    <mergeCell ref="A522:C522"/>
    <mergeCell ref="A523:C523"/>
    <mergeCell ref="A524:C524"/>
    <mergeCell ref="A527:C527"/>
    <mergeCell ref="A528:C528"/>
    <mergeCell ref="A529:C529"/>
    <mergeCell ref="A532:C532"/>
    <mergeCell ref="A533:C533"/>
    <mergeCell ref="A534:C534"/>
    <mergeCell ref="A538:C538"/>
    <mergeCell ref="A554:C554"/>
    <mergeCell ref="A557:C557"/>
    <mergeCell ref="A558:C558"/>
    <mergeCell ref="A559:C559"/>
    <mergeCell ref="A562:C562"/>
    <mergeCell ref="A539:C539"/>
    <mergeCell ref="A628:C628"/>
    <mergeCell ref="A629:C629"/>
    <mergeCell ref="A630:C630"/>
    <mergeCell ref="A631:C631"/>
    <mergeCell ref="A632:C632"/>
    <mergeCell ref="A537:C537"/>
    <mergeCell ref="A633:C633"/>
    <mergeCell ref="A634:C634"/>
    <mergeCell ref="A635:C635"/>
    <mergeCell ref="A636:C636"/>
    <mergeCell ref="A622:C622"/>
    <mergeCell ref="A623:C623"/>
    <mergeCell ref="A624:C624"/>
    <mergeCell ref="A625:C625"/>
    <mergeCell ref="A626:C626"/>
    <mergeCell ref="A627:C627"/>
    <mergeCell ref="B608:H608"/>
    <mergeCell ref="A621:C621"/>
    <mergeCell ref="B619:H619"/>
    <mergeCell ref="A543:C543"/>
    <mergeCell ref="A544:C544"/>
    <mergeCell ref="A547:C547"/>
    <mergeCell ref="A548:C548"/>
    <mergeCell ref="A549:C549"/>
    <mergeCell ref="A552:C552"/>
    <mergeCell ref="A553:C553"/>
    <mergeCell ref="A570:I570"/>
    <mergeCell ref="A563:C563"/>
    <mergeCell ref="A564:C564"/>
    <mergeCell ref="A565:I565"/>
    <mergeCell ref="A567:C567"/>
    <mergeCell ref="A568:C568"/>
    <mergeCell ref="A569:C569"/>
    <mergeCell ref="A580:I580"/>
    <mergeCell ref="A647:C647"/>
    <mergeCell ref="A648:C648"/>
    <mergeCell ref="A649:C649"/>
    <mergeCell ref="A650:C650"/>
    <mergeCell ref="A651:C651"/>
    <mergeCell ref="A656:C656"/>
    <mergeCell ref="A657:C657"/>
    <mergeCell ref="A658:C658"/>
    <mergeCell ref="A659:C659"/>
    <mergeCell ref="A637:C637"/>
    <mergeCell ref="A638:C638"/>
    <mergeCell ref="A639:C639"/>
    <mergeCell ref="A640:C640"/>
    <mergeCell ref="A641:C641"/>
    <mergeCell ref="A642:C642"/>
    <mergeCell ref="A643:C643"/>
    <mergeCell ref="A644:C644"/>
    <mergeCell ref="A645:C645"/>
    <mergeCell ref="A646:C646"/>
    <mergeCell ref="A699:C699"/>
    <mergeCell ref="A690:C690"/>
    <mergeCell ref="A669:C669"/>
    <mergeCell ref="A670:C670"/>
    <mergeCell ref="A671:C671"/>
    <mergeCell ref="A672:C672"/>
    <mergeCell ref="A673:C673"/>
    <mergeCell ref="A674:C674"/>
    <mergeCell ref="A675:C675"/>
    <mergeCell ref="A676:C676"/>
    <mergeCell ref="A677:C677"/>
    <mergeCell ref="A660:C660"/>
    <mergeCell ref="A661:C661"/>
    <mergeCell ref="A662:C662"/>
    <mergeCell ref="A663:C663"/>
    <mergeCell ref="A664:C664"/>
    <mergeCell ref="A665:C665"/>
    <mergeCell ref="A666:C666"/>
    <mergeCell ref="A667:C667"/>
    <mergeCell ref="A668:C668"/>
    <mergeCell ref="A703:C703"/>
    <mergeCell ref="A704:C704"/>
    <mergeCell ref="A678:C678"/>
    <mergeCell ref="A679:C679"/>
    <mergeCell ref="A680:C680"/>
    <mergeCell ref="A681:C681"/>
    <mergeCell ref="A682:C682"/>
    <mergeCell ref="A683:C683"/>
    <mergeCell ref="A684:C684"/>
    <mergeCell ref="A689:C689"/>
    <mergeCell ref="A542:C542"/>
    <mergeCell ref="A732:C732"/>
    <mergeCell ref="A736:C736"/>
    <mergeCell ref="A722:C722"/>
    <mergeCell ref="A723:C723"/>
    <mergeCell ref="A724:C724"/>
    <mergeCell ref="A725:C725"/>
    <mergeCell ref="A726:C726"/>
    <mergeCell ref="A727:C727"/>
    <mergeCell ref="A728:C728"/>
    <mergeCell ref="A729:C729"/>
    <mergeCell ref="A730:C730"/>
    <mergeCell ref="A705:C705"/>
    <mergeCell ref="A706:C706"/>
    <mergeCell ref="A691:C691"/>
    <mergeCell ref="A692:C692"/>
    <mergeCell ref="A693:C693"/>
    <mergeCell ref="A694:C694"/>
    <mergeCell ref="A695:C695"/>
    <mergeCell ref="A696:C696"/>
    <mergeCell ref="A697:C697"/>
    <mergeCell ref="A698:C698"/>
    <mergeCell ref="A741:C741"/>
    <mergeCell ref="A777:C777"/>
    <mergeCell ref="A778:C778"/>
    <mergeCell ref="A779:C779"/>
    <mergeCell ref="A780:C780"/>
    <mergeCell ref="A781:C781"/>
    <mergeCell ref="A782:C782"/>
    <mergeCell ref="A783:C783"/>
    <mergeCell ref="A784:C784"/>
    <mergeCell ref="A776:C776"/>
    <mergeCell ref="A743:C743"/>
    <mergeCell ref="A276:C276"/>
    <mergeCell ref="A652:C652"/>
    <mergeCell ref="A655:C655"/>
    <mergeCell ref="A688:C688"/>
    <mergeCell ref="A709:C709"/>
    <mergeCell ref="A712:C712"/>
    <mergeCell ref="A731:C731"/>
    <mergeCell ref="A713:C713"/>
    <mergeCell ref="A714:C714"/>
    <mergeCell ref="A715:C715"/>
    <mergeCell ref="A716:C716"/>
    <mergeCell ref="A717:C717"/>
    <mergeCell ref="A718:C718"/>
    <mergeCell ref="A719:C719"/>
    <mergeCell ref="A720:C720"/>
    <mergeCell ref="A721:C721"/>
    <mergeCell ref="A707:C707"/>
    <mergeCell ref="A708:C708"/>
    <mergeCell ref="A700:C700"/>
    <mergeCell ref="A701:C701"/>
    <mergeCell ref="A702:C702"/>
    <mergeCell ref="A827:C827"/>
    <mergeCell ref="A832:C832"/>
    <mergeCell ref="A828:C828"/>
    <mergeCell ref="A833:C833"/>
    <mergeCell ref="A818:C818"/>
    <mergeCell ref="A811:C811"/>
    <mergeCell ref="A803:C803"/>
    <mergeCell ref="A804:C804"/>
    <mergeCell ref="A805:C805"/>
    <mergeCell ref="A806:C806"/>
    <mergeCell ref="A807:C807"/>
    <mergeCell ref="A810:C810"/>
    <mergeCell ref="A817:C817"/>
    <mergeCell ref="A822:C822"/>
    <mergeCell ref="B814:H814"/>
    <mergeCell ref="A785:C785"/>
    <mergeCell ref="A786:C786"/>
    <mergeCell ref="A787:C787"/>
    <mergeCell ref="A788:C788"/>
    <mergeCell ref="A789:C789"/>
    <mergeCell ref="A790:C790"/>
    <mergeCell ref="A791:C791"/>
    <mergeCell ref="A792:C792"/>
    <mergeCell ref="A793:C793"/>
    <mergeCell ref="A794:C794"/>
    <mergeCell ref="A795:C795"/>
    <mergeCell ref="A796:C796"/>
    <mergeCell ref="A797:C797"/>
    <mergeCell ref="A798:C798"/>
    <mergeCell ref="A799:C799"/>
    <mergeCell ref="A800:C800"/>
    <mergeCell ref="A885:C885"/>
    <mergeCell ref="A955:C955"/>
    <mergeCell ref="A960:C960"/>
    <mergeCell ref="A968:C968"/>
    <mergeCell ref="A969:C969"/>
    <mergeCell ref="A863:C863"/>
    <mergeCell ref="A864:C864"/>
    <mergeCell ref="A868:C868"/>
    <mergeCell ref="A869:C869"/>
    <mergeCell ref="A873:C873"/>
    <mergeCell ref="A874:C874"/>
    <mergeCell ref="A878:C878"/>
    <mergeCell ref="A879:C879"/>
    <mergeCell ref="A33:C33"/>
    <mergeCell ref="A324:C324"/>
    <mergeCell ref="A381:C381"/>
    <mergeCell ref="A738:C738"/>
    <mergeCell ref="A812:C812"/>
    <mergeCell ref="A824:C824"/>
    <mergeCell ref="A823:C823"/>
    <mergeCell ref="A819:C819"/>
    <mergeCell ref="A829:C829"/>
    <mergeCell ref="A599:C599"/>
    <mergeCell ref="A600:C600"/>
    <mergeCell ref="A601:I601"/>
    <mergeCell ref="A603:C603"/>
    <mergeCell ref="A604:C604"/>
    <mergeCell ref="A583:C583"/>
    <mergeCell ref="A166:C166"/>
    <mergeCell ref="A189:C189"/>
    <mergeCell ref="A190:C190"/>
    <mergeCell ref="A169:C169"/>
    <mergeCell ref="A1058:C1058"/>
    <mergeCell ref="A1059:C1059"/>
    <mergeCell ref="A1060:C1060"/>
    <mergeCell ref="A1106:C1106"/>
    <mergeCell ref="A1077:C1077"/>
    <mergeCell ref="A1079:C1079"/>
    <mergeCell ref="A1082:C1082"/>
    <mergeCell ref="A1083:C1083"/>
    <mergeCell ref="A1085:C1085"/>
    <mergeCell ref="A1063:C1063"/>
    <mergeCell ref="A1064:C1064"/>
    <mergeCell ref="A1065:C1065"/>
    <mergeCell ref="A840:C840"/>
    <mergeCell ref="A845:C845"/>
    <mergeCell ref="A850:C850"/>
    <mergeCell ref="A855:C855"/>
    <mergeCell ref="A860:C860"/>
    <mergeCell ref="A865:C865"/>
    <mergeCell ref="A870:C870"/>
    <mergeCell ref="A875:C875"/>
    <mergeCell ref="A880:C880"/>
    <mergeCell ref="B983:H983"/>
    <mergeCell ref="A844:C844"/>
    <mergeCell ref="A848:C848"/>
    <mergeCell ref="A849:C849"/>
    <mergeCell ref="A853:C853"/>
    <mergeCell ref="A854:C854"/>
    <mergeCell ref="A858:C858"/>
    <mergeCell ref="A859:C859"/>
    <mergeCell ref="A959:C959"/>
    <mergeCell ref="A963:C963"/>
    <mergeCell ref="A970:C970"/>
    <mergeCell ref="A976:C976"/>
    <mergeCell ref="A981:C981"/>
    <mergeCell ref="A992:C992"/>
    <mergeCell ref="A997:C997"/>
    <mergeCell ref="A1043:C1043"/>
    <mergeCell ref="A1044:C1044"/>
    <mergeCell ref="A1045:C1045"/>
    <mergeCell ref="A1031:C1031"/>
    <mergeCell ref="A1033:C1033"/>
    <mergeCell ref="A1034:C1034"/>
    <mergeCell ref="A1035:C1035"/>
    <mergeCell ref="B1021:H1021"/>
    <mergeCell ref="A1023:C1023"/>
    <mergeCell ref="A1024:C1024"/>
    <mergeCell ref="A1025:C1025"/>
    <mergeCell ref="B1004:H1004"/>
    <mergeCell ref="B972:H972"/>
    <mergeCell ref="A1006:C1006"/>
    <mergeCell ref="A1007:C1007"/>
    <mergeCell ref="A1011:C1011"/>
    <mergeCell ref="A974:C974"/>
    <mergeCell ref="A975:C975"/>
    <mergeCell ref="A979:C979"/>
    <mergeCell ref="A980:C980"/>
    <mergeCell ref="A985:C985"/>
    <mergeCell ref="A986:C986"/>
    <mergeCell ref="A990:C990"/>
    <mergeCell ref="A991:C991"/>
    <mergeCell ref="A995:C995"/>
    <mergeCell ref="A1114:C1114"/>
    <mergeCell ref="A1145:C1145"/>
    <mergeCell ref="A1146:C1146"/>
    <mergeCell ref="A1147:C1147"/>
    <mergeCell ref="A1148:C1148"/>
    <mergeCell ref="A1149:C1149"/>
    <mergeCell ref="A1150:C1150"/>
    <mergeCell ref="A1151:C1151"/>
    <mergeCell ref="A1152:C1152"/>
    <mergeCell ref="A1153:C1153"/>
    <mergeCell ref="A1160:C1160"/>
    <mergeCell ref="A1164:C1164"/>
    <mergeCell ref="A1168:C1168"/>
    <mergeCell ref="A1170:C1170"/>
    <mergeCell ref="A1171:C1171"/>
    <mergeCell ref="A1158:C1158"/>
    <mergeCell ref="A1159:C1159"/>
    <mergeCell ref="A1140:C1140"/>
    <mergeCell ref="A1143:C1143"/>
    <mergeCell ref="A1144:C1144"/>
    <mergeCell ref="A1156:C1156"/>
    <mergeCell ref="A1157:C1157"/>
    <mergeCell ref="B1126:H1126"/>
    <mergeCell ref="A1128:C1128"/>
    <mergeCell ref="A1129:C1129"/>
    <mergeCell ref="A1130:C1130"/>
    <mergeCell ref="A1133:C1133"/>
    <mergeCell ref="A1134:C1134"/>
    <mergeCell ref="A1135:C1135"/>
    <mergeCell ref="A1138:C1138"/>
    <mergeCell ref="A1139:C1139"/>
    <mergeCell ref="A1122:C1122"/>
    <mergeCell ref="K1182:M1182"/>
    <mergeCell ref="K1183:M1183"/>
    <mergeCell ref="K1184:M1184"/>
    <mergeCell ref="K1185:M1185"/>
    <mergeCell ref="A1172:C1172"/>
    <mergeCell ref="A1176:C1176"/>
    <mergeCell ref="A1174:C1174"/>
    <mergeCell ref="A1211:C1211"/>
    <mergeCell ref="A1212:C1212"/>
    <mergeCell ref="A1213:C1213"/>
    <mergeCell ref="A1209:C1209"/>
    <mergeCell ref="A1169:C1169"/>
    <mergeCell ref="A1161:C1161"/>
    <mergeCell ref="A1162:C1162"/>
    <mergeCell ref="A1163:C1163"/>
    <mergeCell ref="A1177:C1177"/>
    <mergeCell ref="A1178:C1178"/>
    <mergeCell ref="A1179:C1179"/>
    <mergeCell ref="A1173:C1173"/>
    <mergeCell ref="A1175:C1175"/>
    <mergeCell ref="A1217:C1217"/>
    <mergeCell ref="A1203:C1203"/>
    <mergeCell ref="A1205:C1205"/>
    <mergeCell ref="A1206:C1206"/>
    <mergeCell ref="A1207:C1207"/>
    <mergeCell ref="A1198:C1198"/>
    <mergeCell ref="A1199:C1199"/>
    <mergeCell ref="A1202:C1202"/>
    <mergeCell ref="A1191:C1191"/>
    <mergeCell ref="A1192:C1192"/>
    <mergeCell ref="A1193:C1193"/>
    <mergeCell ref="A1194:C1194"/>
    <mergeCell ref="A1195:C1195"/>
    <mergeCell ref="A1196:C1196"/>
    <mergeCell ref="A1197:C1197"/>
    <mergeCell ref="B1256:H1256"/>
    <mergeCell ref="A1182:C1182"/>
    <mergeCell ref="A1183:C1183"/>
    <mergeCell ref="A1184:C1184"/>
    <mergeCell ref="B1186:H1186"/>
    <mergeCell ref="A1188:C1188"/>
    <mergeCell ref="A1189:C1189"/>
    <mergeCell ref="A1190:C1190"/>
    <mergeCell ref="A1218:C1218"/>
    <mergeCell ref="A1255:I1255"/>
    <mergeCell ref="A1258:C1258"/>
    <mergeCell ref="A1259:C1259"/>
    <mergeCell ref="A1260:C1260"/>
    <mergeCell ref="A1261:C1261"/>
    <mergeCell ref="A1253:C1253"/>
    <mergeCell ref="A1254:C1254"/>
    <mergeCell ref="A1204:C1204"/>
    <mergeCell ref="A1210:C1210"/>
    <mergeCell ref="A1214:C1214"/>
    <mergeCell ref="A1215:C1215"/>
    <mergeCell ref="A1238:C1238"/>
    <mergeCell ref="A1239:C1239"/>
    <mergeCell ref="A1242:C1242"/>
    <mergeCell ref="A1243:C1243"/>
    <mergeCell ref="A1244:C1244"/>
    <mergeCell ref="A1247:C1247"/>
    <mergeCell ref="A1248:C1248"/>
    <mergeCell ref="A1249:C1249"/>
    <mergeCell ref="A1252:C1252"/>
    <mergeCell ref="A1223:C1223"/>
    <mergeCell ref="A1226:C1226"/>
    <mergeCell ref="A1227:C1227"/>
    <mergeCell ref="A1228:C1228"/>
    <mergeCell ref="B1230:H1230"/>
    <mergeCell ref="A1232:C1232"/>
    <mergeCell ref="A1233:C1233"/>
    <mergeCell ref="A1234:C1234"/>
    <mergeCell ref="A1237:C1237"/>
    <mergeCell ref="A1221:C1221"/>
    <mergeCell ref="A1222:C1222"/>
    <mergeCell ref="A1208:C1208"/>
    <mergeCell ref="A1216:C1216"/>
    <mergeCell ref="A1283:C1283"/>
    <mergeCell ref="A1284:C1284"/>
    <mergeCell ref="B1286:H1286"/>
    <mergeCell ref="A1288:C1288"/>
    <mergeCell ref="A1289:C1289"/>
    <mergeCell ref="A1290:C1290"/>
    <mergeCell ref="A1293:C1293"/>
    <mergeCell ref="A1294:C1294"/>
    <mergeCell ref="A1264:C1264"/>
    <mergeCell ref="A1265:C1265"/>
    <mergeCell ref="A1266:C1266"/>
    <mergeCell ref="A1268:C1268"/>
    <mergeCell ref="A1271:C1271"/>
    <mergeCell ref="A1272:C1272"/>
    <mergeCell ref="A1274:C1274"/>
    <mergeCell ref="A1277:C1277"/>
    <mergeCell ref="A1282:C1282"/>
    <mergeCell ref="A1273:C1273"/>
    <mergeCell ref="A1267:C1267"/>
    <mergeCell ref="A1309:C1309"/>
    <mergeCell ref="A1310:C1310"/>
    <mergeCell ref="A1311:C1311"/>
    <mergeCell ref="A1312:C1312"/>
    <mergeCell ref="A1313:C1313"/>
    <mergeCell ref="A1314:C1314"/>
    <mergeCell ref="A1315:C1315"/>
    <mergeCell ref="A1302:C1302"/>
    <mergeCell ref="A1303:C1303"/>
    <mergeCell ref="A1304:C1304"/>
    <mergeCell ref="A1305:C1305"/>
    <mergeCell ref="A1308:C1308"/>
    <mergeCell ref="A1306:C1306"/>
    <mergeCell ref="A1307:C1307"/>
    <mergeCell ref="A1295:C1295"/>
    <mergeCell ref="A1296:C1296"/>
    <mergeCell ref="A1297:C1297"/>
    <mergeCell ref="A1298:C1298"/>
    <mergeCell ref="A1299:C1299"/>
    <mergeCell ref="A1300:C1300"/>
    <mergeCell ref="A1301:C1301"/>
    <mergeCell ref="A1339:C1339"/>
    <mergeCell ref="A1340:C1340"/>
    <mergeCell ref="A1341:C1341"/>
    <mergeCell ref="A1344:C1344"/>
    <mergeCell ref="A1345:C1345"/>
    <mergeCell ref="A1346:C1346"/>
    <mergeCell ref="A1335:C1335"/>
    <mergeCell ref="B1317:H1317"/>
    <mergeCell ref="A1319:C1319"/>
    <mergeCell ref="A1320:C1320"/>
    <mergeCell ref="A1321:C1321"/>
    <mergeCell ref="A1324:C1324"/>
    <mergeCell ref="A1325:C1325"/>
    <mergeCell ref="A1326:C1326"/>
    <mergeCell ref="A1329:C1329"/>
    <mergeCell ref="A1330:C1330"/>
    <mergeCell ref="A1331:C1331"/>
    <mergeCell ref="A1334:C1334"/>
    <mergeCell ref="A1336:C1336"/>
    <mergeCell ref="A1364:C1364"/>
    <mergeCell ref="A1365:C1365"/>
    <mergeCell ref="A1366:C1366"/>
    <mergeCell ref="A1367:I1367"/>
    <mergeCell ref="A1369:C1369"/>
    <mergeCell ref="A1370:C1370"/>
    <mergeCell ref="A1371:C1371"/>
    <mergeCell ref="A1372:I1372"/>
    <mergeCell ref="A1374:C1374"/>
    <mergeCell ref="A1349:C1349"/>
    <mergeCell ref="A1350:C1350"/>
    <mergeCell ref="A1351:C1351"/>
    <mergeCell ref="A1354:C1354"/>
    <mergeCell ref="A1355:C1355"/>
    <mergeCell ref="A1356:C1356"/>
    <mergeCell ref="A1359:C1359"/>
    <mergeCell ref="A1360:C1360"/>
    <mergeCell ref="A1361:C1361"/>
    <mergeCell ref="A1397:C1397"/>
    <mergeCell ref="A1398:I1398"/>
    <mergeCell ref="A1386:C1386"/>
    <mergeCell ref="A1387:C1387"/>
    <mergeCell ref="A1388:I1388"/>
    <mergeCell ref="A1390:C1390"/>
    <mergeCell ref="A1391:C1391"/>
    <mergeCell ref="A1392:C1392"/>
    <mergeCell ref="A1393:I1393"/>
    <mergeCell ref="A1395:C1395"/>
    <mergeCell ref="A1396:C1396"/>
    <mergeCell ref="A1375:C1375"/>
    <mergeCell ref="A1376:C1376"/>
    <mergeCell ref="A1377:I1377"/>
    <mergeCell ref="A1379:C1379"/>
    <mergeCell ref="A1380:C1380"/>
    <mergeCell ref="A1381:C1381"/>
    <mergeCell ref="A1382:I1382"/>
    <mergeCell ref="B1383:H1383"/>
    <mergeCell ref="A1385:C1385"/>
    <mergeCell ref="A1409:C1409"/>
    <mergeCell ref="A1410:C1410"/>
    <mergeCell ref="A1411:C1411"/>
    <mergeCell ref="A1412:C1412"/>
    <mergeCell ref="A1413:C1413"/>
    <mergeCell ref="A1414:C1414"/>
    <mergeCell ref="A1415:C1415"/>
    <mergeCell ref="A1416:C1416"/>
    <mergeCell ref="B1399:H1399"/>
    <mergeCell ref="A1401:C1401"/>
    <mergeCell ref="A1402:C1402"/>
    <mergeCell ref="A1403:C1403"/>
    <mergeCell ref="A1404:C1404"/>
    <mergeCell ref="A1405:C1405"/>
    <mergeCell ref="A1406:C1406"/>
    <mergeCell ref="A1407:C1407"/>
    <mergeCell ref="A1408:C1408"/>
    <mergeCell ref="A1430:C1430"/>
    <mergeCell ref="A1431:C1431"/>
    <mergeCell ref="A1432:C1432"/>
    <mergeCell ref="A1433:C1433"/>
    <mergeCell ref="A1434:C1434"/>
    <mergeCell ref="A1435:C1435"/>
    <mergeCell ref="A1436:C1436"/>
    <mergeCell ref="A1437:C1437"/>
    <mergeCell ref="A1438:C1438"/>
    <mergeCell ref="A1424:C1424"/>
    <mergeCell ref="A1427:C1427"/>
    <mergeCell ref="A1428:C1428"/>
    <mergeCell ref="A1429:C1429"/>
    <mergeCell ref="A1417:C1417"/>
    <mergeCell ref="A1418:C1418"/>
    <mergeCell ref="A1419:C1419"/>
    <mergeCell ref="A1420:C1420"/>
    <mergeCell ref="A1421:C1421"/>
    <mergeCell ref="A1422:C1422"/>
    <mergeCell ref="A1423:C1423"/>
    <mergeCell ref="A1462:C1462"/>
    <mergeCell ref="A1453:C1453"/>
    <mergeCell ref="A1454:C1454"/>
    <mergeCell ref="A1455:C1455"/>
    <mergeCell ref="A1456:C1456"/>
    <mergeCell ref="A1457:C1457"/>
    <mergeCell ref="A1458:C1458"/>
    <mergeCell ref="A1459:C1459"/>
    <mergeCell ref="A1460:C1460"/>
    <mergeCell ref="A1461:C1461"/>
    <mergeCell ref="A1448:C1448"/>
    <mergeCell ref="A1449:C1449"/>
    <mergeCell ref="A1439:C1439"/>
    <mergeCell ref="A1440:C1440"/>
    <mergeCell ref="A1441:C1441"/>
    <mergeCell ref="A1442:C1442"/>
    <mergeCell ref="A1443:C1443"/>
    <mergeCell ref="A1444:C1444"/>
    <mergeCell ref="A1445:C1445"/>
    <mergeCell ref="A1446:C1446"/>
    <mergeCell ref="A1447:C1447"/>
    <mergeCell ref="A1497:C1497"/>
    <mergeCell ref="A1500:C1500"/>
    <mergeCell ref="A1501:C1501"/>
    <mergeCell ref="A1502:C1502"/>
    <mergeCell ref="A1505:C1505"/>
    <mergeCell ref="A1506:C1506"/>
    <mergeCell ref="A1507:C1507"/>
    <mergeCell ref="A1510:C1510"/>
    <mergeCell ref="A1511:C1511"/>
    <mergeCell ref="A1495:C1495"/>
    <mergeCell ref="A1496:C1496"/>
    <mergeCell ref="A1474:C1474"/>
    <mergeCell ref="A1477:C1477"/>
    <mergeCell ref="A1478:C1478"/>
    <mergeCell ref="A1481:C1481"/>
    <mergeCell ref="A1482:C1482"/>
    <mergeCell ref="A1483:C1483"/>
    <mergeCell ref="A1484:C1484"/>
    <mergeCell ref="A1485:C1485"/>
    <mergeCell ref="A1486:C1486"/>
    <mergeCell ref="A1487:C1487"/>
    <mergeCell ref="A1488:C1488"/>
    <mergeCell ref="A1489:C1489"/>
    <mergeCell ref="A1490:C1490"/>
    <mergeCell ref="A1491:C1491"/>
    <mergeCell ref="A1492:C1492"/>
    <mergeCell ref="A1527:C1527"/>
    <mergeCell ref="A1530:C1530"/>
    <mergeCell ref="A1531:C1531"/>
    <mergeCell ref="A1532:C1532"/>
    <mergeCell ref="A1535:C1535"/>
    <mergeCell ref="A1536:C1536"/>
    <mergeCell ref="A1537:C1537"/>
    <mergeCell ref="A1538:C1538"/>
    <mergeCell ref="A1539:C1539"/>
    <mergeCell ref="A1512:C1512"/>
    <mergeCell ref="A1515:C1515"/>
    <mergeCell ref="A1516:C1516"/>
    <mergeCell ref="A1517:C1517"/>
    <mergeCell ref="A1520:C1520"/>
    <mergeCell ref="A1521:C1521"/>
    <mergeCell ref="A1522:C1522"/>
    <mergeCell ref="A1525:C1525"/>
    <mergeCell ref="A1526:C1526"/>
    <mergeCell ref="A1569:C1569"/>
    <mergeCell ref="A1570:C1570"/>
    <mergeCell ref="A1573:C1573"/>
    <mergeCell ref="A1574:C1574"/>
    <mergeCell ref="A1575:C1575"/>
    <mergeCell ref="A1578:C1578"/>
    <mergeCell ref="A1579:C1579"/>
    <mergeCell ref="A1580:C1580"/>
    <mergeCell ref="A1563:C1563"/>
    <mergeCell ref="A1564:C1564"/>
    <mergeCell ref="A1565:C1565"/>
    <mergeCell ref="A1568:C1568"/>
    <mergeCell ref="A1540:C1540"/>
    <mergeCell ref="A1554:C1554"/>
    <mergeCell ref="A1555:C1555"/>
    <mergeCell ref="A1556:C1556"/>
    <mergeCell ref="A1557:C1557"/>
    <mergeCell ref="A1558:C1558"/>
    <mergeCell ref="A1548:C1548"/>
    <mergeCell ref="A1549:C1549"/>
    <mergeCell ref="A1550:C1550"/>
    <mergeCell ref="A1551:C1551"/>
    <mergeCell ref="A1552:C1552"/>
    <mergeCell ref="A1553:C1553"/>
    <mergeCell ref="B1560:H1560"/>
    <mergeCell ref="B1561:H1561"/>
    <mergeCell ref="A1541:C1541"/>
    <mergeCell ref="A1542:C1542"/>
    <mergeCell ref="A1543:C1543"/>
    <mergeCell ref="A1544:C1544"/>
    <mergeCell ref="A1545:C1545"/>
    <mergeCell ref="A1546:C1546"/>
    <mergeCell ref="A1624:C1624"/>
    <mergeCell ref="A1625:C1625"/>
    <mergeCell ref="A1626:C1626"/>
    <mergeCell ref="A1599:C1599"/>
    <mergeCell ref="A1600:C1600"/>
    <mergeCell ref="A1601:C1601"/>
    <mergeCell ref="A1604:C1604"/>
    <mergeCell ref="A1605:C1605"/>
    <mergeCell ref="A1606:C1606"/>
    <mergeCell ref="A1609:C1609"/>
    <mergeCell ref="A1610:C1610"/>
    <mergeCell ref="A1611:C1611"/>
    <mergeCell ref="A1584:C1584"/>
    <mergeCell ref="A1585:C1585"/>
    <mergeCell ref="A1586:C1586"/>
    <mergeCell ref="A1589:C1589"/>
    <mergeCell ref="A1590:C1590"/>
    <mergeCell ref="A1591:C1591"/>
    <mergeCell ref="A1594:C1594"/>
    <mergeCell ref="A1595:C1595"/>
    <mergeCell ref="A1596:C1596"/>
    <mergeCell ref="A1666:C1666"/>
    <mergeCell ref="A1667:C1667"/>
    <mergeCell ref="A1668:C1668"/>
    <mergeCell ref="A1669:C1669"/>
    <mergeCell ref="A1637:C1637"/>
    <mergeCell ref="A1638:C1638"/>
    <mergeCell ref="A1639:C1639"/>
    <mergeCell ref="A1640:C1640"/>
    <mergeCell ref="A1641:C1641"/>
    <mergeCell ref="A1642:C1642"/>
    <mergeCell ref="A1643:C1643"/>
    <mergeCell ref="A1644:C1644"/>
    <mergeCell ref="A1645:C1645"/>
    <mergeCell ref="A1646:C1646"/>
    <mergeCell ref="A1647:C1647"/>
    <mergeCell ref="A1648:C1648"/>
    <mergeCell ref="A1649:C1649"/>
    <mergeCell ref="A1650:C1650"/>
    <mergeCell ref="A1687:C1687"/>
    <mergeCell ref="A1697:C1697"/>
    <mergeCell ref="A1698:C1698"/>
    <mergeCell ref="A1699:C1699"/>
    <mergeCell ref="A1690:C1690"/>
    <mergeCell ref="A1691:C1691"/>
    <mergeCell ref="A1692:C1692"/>
    <mergeCell ref="A1657:C1657"/>
    <mergeCell ref="A1676:C1676"/>
    <mergeCell ref="A1677:C1677"/>
    <mergeCell ref="A1678:C1678"/>
    <mergeCell ref="A1679:C1679"/>
    <mergeCell ref="A1680:C1680"/>
    <mergeCell ref="A1681:C1681"/>
    <mergeCell ref="A1688:C1688"/>
    <mergeCell ref="A1689:C1689"/>
    <mergeCell ref="A1660:C1660"/>
    <mergeCell ref="A1661:C1661"/>
    <mergeCell ref="A1662:C1662"/>
    <mergeCell ref="A1693:C1693"/>
    <mergeCell ref="A1694:C1694"/>
    <mergeCell ref="A1695:C1695"/>
    <mergeCell ref="A1696:C1696"/>
    <mergeCell ref="A1684:C1684"/>
    <mergeCell ref="A1685:C1685"/>
    <mergeCell ref="A1686:C1686"/>
    <mergeCell ref="A1670:C1670"/>
    <mergeCell ref="A1671:C1671"/>
    <mergeCell ref="A1672:C1672"/>
    <mergeCell ref="A1673:C1673"/>
    <mergeCell ref="A1674:C1674"/>
    <mergeCell ref="A1675:C1675"/>
    <mergeCell ref="A1547:C1547"/>
    <mergeCell ref="A1655:C1655"/>
    <mergeCell ref="A1656:C1656"/>
    <mergeCell ref="A1629:C1629"/>
    <mergeCell ref="A1630:C1630"/>
    <mergeCell ref="A1631:C1631"/>
    <mergeCell ref="A1634:C1634"/>
    <mergeCell ref="A1635:C1635"/>
    <mergeCell ref="A1651:C1651"/>
    <mergeCell ref="A1652:C1652"/>
    <mergeCell ref="A1653:C1653"/>
    <mergeCell ref="A1654:C1654"/>
    <mergeCell ref="A1636:C1636"/>
    <mergeCell ref="A1463:C1463"/>
    <mergeCell ref="A1464:C1464"/>
    <mergeCell ref="A1465:C1465"/>
    <mergeCell ref="A1466:C1466"/>
    <mergeCell ref="A1467:C1467"/>
    <mergeCell ref="A1468:C1468"/>
    <mergeCell ref="A1469:C1469"/>
    <mergeCell ref="A1470:C1470"/>
    <mergeCell ref="A1471:C1471"/>
    <mergeCell ref="A1472:C1472"/>
    <mergeCell ref="A1473:C1473"/>
    <mergeCell ref="A1479:C1479"/>
    <mergeCell ref="A1480:C1480"/>
    <mergeCell ref="A1614:C1614"/>
    <mergeCell ref="A1615:C1615"/>
    <mergeCell ref="A1616:C1616"/>
    <mergeCell ref="A1619:C1619"/>
    <mergeCell ref="A1620:C1620"/>
    <mergeCell ref="A1621:C1621"/>
  </mergeCells>
  <phoneticPr fontId="6" type="noConversion"/>
  <pageMargins left="0.83" right="0.19685039370078741" top="0.42" bottom="0.54" header="0.18" footer="0"/>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80"/>
  <sheetViews>
    <sheetView showOutlineSymbols="0" view="pageBreakPreview" topLeftCell="A11" zoomScale="85" zoomScaleNormal="100" zoomScaleSheetLayoutView="85" workbookViewId="0">
      <selection activeCell="F5" sqref="F5"/>
    </sheetView>
  </sheetViews>
  <sheetFormatPr defaultRowHeight="14.25" x14ac:dyDescent="0.25"/>
  <cols>
    <col min="1" max="2" width="11.42578125" style="58" bestFit="1" customWidth="1"/>
    <col min="3" max="3" width="15.140625" style="58" bestFit="1" customWidth="1"/>
    <col min="4" max="4" width="68.5703125" style="55" bestFit="1" customWidth="1"/>
    <col min="5" max="5" width="15" style="55" customWidth="1"/>
    <col min="6" max="8" width="14.85546875" style="55" bestFit="1" customWidth="1"/>
    <col min="9" max="9" width="15.140625" style="55" customWidth="1"/>
    <col min="10" max="10" width="14.85546875" style="55" bestFit="1" customWidth="1"/>
    <col min="11" max="11" width="9.140625" style="55"/>
    <col min="12" max="12" width="10.28515625" style="55" bestFit="1" customWidth="1"/>
    <col min="13" max="16384" width="9.140625" style="55"/>
  </cols>
  <sheetData>
    <row r="1" spans="1:12" ht="15.75" x14ac:dyDescent="0.25">
      <c r="A1" s="118"/>
      <c r="B1" s="118"/>
      <c r="C1" s="285" t="s">
        <v>1626</v>
      </c>
      <c r="D1" s="285"/>
      <c r="E1" s="285" t="s">
        <v>723</v>
      </c>
      <c r="F1" s="285"/>
      <c r="G1" s="122"/>
      <c r="H1" s="122"/>
      <c r="I1" s="285" t="s">
        <v>722</v>
      </c>
      <c r="J1" s="285"/>
    </row>
    <row r="2" spans="1:12" ht="80.099999999999994" customHeight="1" x14ac:dyDescent="0.25">
      <c r="A2" s="118"/>
      <c r="B2" s="118"/>
      <c r="C2" s="285"/>
      <c r="D2" s="285"/>
      <c r="E2" s="286" t="s">
        <v>1632</v>
      </c>
      <c r="F2" s="286"/>
      <c r="G2" s="286"/>
      <c r="H2" s="286"/>
      <c r="I2" s="287" t="s">
        <v>1627</v>
      </c>
      <c r="J2" s="287"/>
    </row>
    <row r="3" spans="1:12" ht="15" x14ac:dyDescent="0.25">
      <c r="A3" s="292" t="s">
        <v>720</v>
      </c>
      <c r="B3" s="293"/>
      <c r="C3" s="293"/>
      <c r="D3" s="293"/>
      <c r="E3" s="293"/>
      <c r="F3" s="293"/>
      <c r="G3" s="293"/>
      <c r="H3" s="293"/>
      <c r="I3" s="293"/>
      <c r="J3" s="293"/>
    </row>
    <row r="4" spans="1:12" ht="30" customHeight="1" x14ac:dyDescent="0.25">
      <c r="A4" s="119" t="s">
        <v>719</v>
      </c>
      <c r="B4" s="119" t="s">
        <v>718</v>
      </c>
      <c r="C4" s="119" t="s">
        <v>717</v>
      </c>
      <c r="D4" s="120" t="s">
        <v>716</v>
      </c>
      <c r="E4" s="119" t="s">
        <v>715</v>
      </c>
      <c r="F4" s="121" t="s">
        <v>714</v>
      </c>
      <c r="G4" s="121" t="s">
        <v>713</v>
      </c>
      <c r="H4" s="121" t="s">
        <v>712</v>
      </c>
      <c r="I4" s="121" t="s">
        <v>221</v>
      </c>
      <c r="J4" s="121" t="s">
        <v>711</v>
      </c>
    </row>
    <row r="5" spans="1:12" ht="24" customHeight="1" x14ac:dyDescent="0.25">
      <c r="A5" s="99">
        <v>1</v>
      </c>
      <c r="B5" s="99"/>
      <c r="C5" s="99"/>
      <c r="D5" s="100" t="s">
        <v>0</v>
      </c>
      <c r="E5" s="100"/>
      <c r="F5" s="101"/>
      <c r="G5" s="100"/>
      <c r="H5" s="100"/>
      <c r="I5" s="102">
        <f>I6+I7+I8+I9</f>
        <v>247480.7</v>
      </c>
      <c r="J5" s="103">
        <f>I5/$H$280</f>
        <v>7.666952990056429E-2</v>
      </c>
    </row>
    <row r="6" spans="1:12" ht="26.1" customHeight="1" x14ac:dyDescent="0.25">
      <c r="A6" s="104" t="s">
        <v>122</v>
      </c>
      <c r="B6" s="104">
        <f>IFERROR(VLOOKUP(A6,MEMORIA!$A:$I,2,FALSE),"NÃO TEM")</f>
        <v>90778</v>
      </c>
      <c r="C6" s="104" t="str">
        <f>IFERROR(VLOOKUP(A6,MEMORIA!$A:$I,4,FALSE),"NÃO TEM")</f>
        <v>SINAPI</v>
      </c>
      <c r="D6" s="105" t="str">
        <f>IFERROR(VLOOKUP(A6,MEMORIA!$A:$I,3,FALSE),"NÃO TEM")</f>
        <v>ENGENHEIRO CIVIL DE OBRA PLENO COM ENCARGOS COMPLEMENTARES</v>
      </c>
      <c r="E6" s="104" t="str">
        <f>IFERROR(VLOOKUP(A6,MEMORIA!$A:$I,5,FALSE),"NÃO TEM")</f>
        <v>H</v>
      </c>
      <c r="F6" s="106">
        <f>IFERROR(VLOOKUP(A6,MEMORIA!$A:$I,6,FALSE),"NÃO TEM")</f>
        <v>720</v>
      </c>
      <c r="G6" s="107">
        <f>IFERROR(VLOOKUP(A6,MEMORIA!$A:$I,7,FALSE),"NÃO TEM")</f>
        <v>133.29999999999998</v>
      </c>
      <c r="H6" s="107">
        <f>ROUND(G6 * (1 + 27.3 / 100), 2)</f>
        <v>169.69</v>
      </c>
      <c r="I6" s="107">
        <f>ROUND(F6 * H6, 2)</f>
        <v>122176.8</v>
      </c>
      <c r="J6" s="108">
        <f>I6/$H$280</f>
        <v>3.7850377103165064E-2</v>
      </c>
      <c r="L6" s="57">
        <f>ROUND(F6 * G6, 2)</f>
        <v>95976</v>
      </c>
    </row>
    <row r="7" spans="1:12" ht="26.1" customHeight="1" x14ac:dyDescent="0.25">
      <c r="A7" s="104" t="s">
        <v>123</v>
      </c>
      <c r="B7" s="104">
        <f>IFERROR(VLOOKUP(A7,MEMORIA!$A:$I,2,FALSE),"NÃO TEM")</f>
        <v>100321</v>
      </c>
      <c r="C7" s="104" t="str">
        <f>IFERROR(VLOOKUP(A7,MEMORIA!$A:$I,4,FALSE),"NÃO TEM")</f>
        <v>SINAPI</v>
      </c>
      <c r="D7" s="105" t="str">
        <f>IFERROR(VLOOKUP(A7,MEMORIA!$A:$I,3,FALSE),"NÃO TEM")</f>
        <v>TÉCNICO EM SEGURANÇA DO TRABALHO COM ENCARGOS COMPLEMENTARES</v>
      </c>
      <c r="E7" s="104" t="str">
        <f>IFERROR(VLOOKUP(A7,MEMORIA!$A:$I,5,FALSE),"NÃO TEM")</f>
        <v>MES</v>
      </c>
      <c r="F7" s="106">
        <f>IFERROR(VLOOKUP(A7,MEMORIA!$A:$I,6,FALSE),"NÃO TEM")</f>
        <v>18</v>
      </c>
      <c r="G7" s="107">
        <f>IFERROR(VLOOKUP(A7,MEMORIA!$A:$I,7,FALSE),"NÃO TEM")</f>
        <v>5272.29</v>
      </c>
      <c r="H7" s="107">
        <f t="shared" ref="H7:H9" si="0">ROUND(G7 * (1 + 27.3 / 100), 2)</f>
        <v>6711.63</v>
      </c>
      <c r="I7" s="107">
        <f t="shared" ref="I7:I9" si="1">ROUND(F7 * H7, 2)</f>
        <v>120809.34</v>
      </c>
      <c r="J7" s="108">
        <f t="shared" ref="J7:J9" si="2">I7/$H$280</f>
        <v>3.742673794521123E-2</v>
      </c>
      <c r="L7" s="57">
        <f t="shared" ref="L7:L70" si="3">ROUND(F7 * G7, 2)</f>
        <v>94901.22</v>
      </c>
    </row>
    <row r="8" spans="1:12" ht="26.1" customHeight="1" x14ac:dyDescent="0.25">
      <c r="A8" s="104" t="s">
        <v>124</v>
      </c>
      <c r="B8" s="104" t="str">
        <f>IFERROR(VLOOKUP(A8,MEMORIA!$A:$I,2,FALSE),"NÃO TEM")</f>
        <v>62.24.16</v>
      </c>
      <c r="C8" s="104" t="str">
        <f>IFERROR(VLOOKUP(A8,MEMORIA!$A:$I,4,FALSE),"NÃO TEM")</f>
        <v>SUDECAP</v>
      </c>
      <c r="D8" s="105" t="str">
        <f>IFERROR(VLOOKUP(A8,MEMORIA!$A:$I,3,FALSE),"NÃO TEM")</f>
        <v>PGRCC (PLANO DE GERENCIAMENTO DE RESÍDUOS DA CONSTRUÇÃO CIVIL)</v>
      </c>
      <c r="E8" s="104" t="str">
        <f>IFERROR(VLOOKUP(A8,MEMORIA!$A:$I,5,FALSE),"NÃO TEM")</f>
        <v>UN</v>
      </c>
      <c r="F8" s="106">
        <f>IFERROR(VLOOKUP(A8,MEMORIA!$A:$I,6,FALSE),"NÃO TEM")</f>
        <v>1</v>
      </c>
      <c r="G8" s="107">
        <f>IFERROR(VLOOKUP(A8,MEMORIA!$A:$I,7,FALSE),"NÃO TEM")</f>
        <v>3268.1299999999997</v>
      </c>
      <c r="H8" s="107">
        <f t="shared" si="0"/>
        <v>4160.33</v>
      </c>
      <c r="I8" s="107">
        <f t="shared" si="1"/>
        <v>4160.33</v>
      </c>
      <c r="J8" s="108">
        <f t="shared" si="2"/>
        <v>1.2888703859784403E-3</v>
      </c>
      <c r="L8" s="57">
        <f t="shared" si="3"/>
        <v>3268.13</v>
      </c>
    </row>
    <row r="9" spans="1:12" ht="24" customHeight="1" x14ac:dyDescent="0.25">
      <c r="A9" s="104" t="s">
        <v>125</v>
      </c>
      <c r="B9" s="104" t="str">
        <f>IFERROR(VLOOKUP(A9,MEMORIA!$A:$I,2,FALSE),"NÃO TEM")</f>
        <v>CPU1</v>
      </c>
      <c r="C9" s="104" t="str">
        <f>IFERROR(VLOOKUP(A9,MEMORIA!$A:$I,4,FALSE),"NÃO TEM")</f>
        <v>Próprio</v>
      </c>
      <c r="D9" s="105" t="str">
        <f>IFERROR(VLOOKUP(A9,MEMORIA!$A:$I,3,FALSE),"NÃO TEM")</f>
        <v>TAXA DA ART DE OBRAS OU SERVIÇO</v>
      </c>
      <c r="E9" s="104" t="str">
        <f>IFERROR(VLOOKUP(A9,MEMORIA!$A:$I,5,FALSE),"NÃO TEM")</f>
        <v>UN</v>
      </c>
      <c r="F9" s="106">
        <f>IFERROR(VLOOKUP(A9,MEMORIA!$A:$I,6,FALSE),"NÃO TEM")</f>
        <v>1</v>
      </c>
      <c r="G9" s="107">
        <f>IFERROR(VLOOKUP(A9,MEMORIA!$A:$I,7,FALSE),"NÃO TEM")</f>
        <v>262.55</v>
      </c>
      <c r="H9" s="107">
        <f t="shared" si="0"/>
        <v>334.23</v>
      </c>
      <c r="I9" s="107">
        <f t="shared" si="1"/>
        <v>334.23</v>
      </c>
      <c r="J9" s="108">
        <f t="shared" si="2"/>
        <v>1.0354446620954927E-4</v>
      </c>
      <c r="L9" s="57">
        <f t="shared" si="3"/>
        <v>262.55</v>
      </c>
    </row>
    <row r="10" spans="1:12" ht="24" customHeight="1" x14ac:dyDescent="0.25">
      <c r="A10" s="99">
        <v>2</v>
      </c>
      <c r="B10" s="99"/>
      <c r="C10" s="99"/>
      <c r="D10" s="100" t="s">
        <v>18</v>
      </c>
      <c r="E10" s="100"/>
      <c r="F10" s="101"/>
      <c r="G10" s="100"/>
      <c r="H10" s="100"/>
      <c r="I10" s="102">
        <f>SUM(I11:I13)</f>
        <v>21242.76</v>
      </c>
      <c r="J10" s="103">
        <f>I10/$H$280</f>
        <v>6.5810078240061175E-3</v>
      </c>
      <c r="L10" s="57">
        <f t="shared" si="3"/>
        <v>0</v>
      </c>
    </row>
    <row r="11" spans="1:12" ht="39" customHeight="1" x14ac:dyDescent="0.25">
      <c r="A11" s="104" t="s">
        <v>164</v>
      </c>
      <c r="B11" s="104">
        <f>IFERROR(VLOOKUP(A11,MEMORIA!$A:$I,2,FALSE),"NÃO TEM")</f>
        <v>103689</v>
      </c>
      <c r="C11" s="104" t="str">
        <f>IFERROR(VLOOKUP(A11,MEMORIA!$A:$I,4,FALSE),"NÃO TEM")</f>
        <v>SINAPI</v>
      </c>
      <c r="D11" s="105" t="str">
        <f>IFERROR(VLOOKUP(A11,MEMORIA!$A:$I,3,FALSE),"NÃO TEM")</f>
        <v>FORNECIMENTO E INSTALAÇÃO DE PLACA DE OBRA COM CHAPA GALVANIZADA E ESTRUTURA DE MADEIRA. AF_03/2022_PS</v>
      </c>
      <c r="E11" s="104" t="str">
        <f>IFERROR(VLOOKUP(A11,MEMORIA!$A:$I,5,FALSE),"NÃO TEM")</f>
        <v>m²</v>
      </c>
      <c r="F11" s="106">
        <f>IFERROR(VLOOKUP(A11,MEMORIA!$A:$I,6,FALSE),"NÃO TEM")</f>
        <v>8</v>
      </c>
      <c r="G11" s="107">
        <f>IFERROR(VLOOKUP(A11,MEMORIA!$A:$I,7,FALSE),"NÃO TEM")</f>
        <v>461.25</v>
      </c>
      <c r="H11" s="107">
        <f t="shared" ref="H11:H13" si="4">ROUND(G11 * (1 + 27.3 / 100), 2)</f>
        <v>587.16999999999996</v>
      </c>
      <c r="I11" s="107">
        <f t="shared" ref="I11:I13" si="5">ROUND(F11 * H11, 2)</f>
        <v>4697.3599999999997</v>
      </c>
      <c r="J11" s="108">
        <f t="shared" ref="J11:J15" si="6">I11/$H$280</f>
        <v>1.4552422995963508E-3</v>
      </c>
      <c r="L11" s="57">
        <f t="shared" si="3"/>
        <v>3690</v>
      </c>
    </row>
    <row r="12" spans="1:12" ht="24" customHeight="1" x14ac:dyDescent="0.25">
      <c r="A12" s="104" t="s">
        <v>165</v>
      </c>
      <c r="B12" s="104">
        <f>IFERROR(VLOOKUP(A12,MEMORIA!$A:$I,2,FALSE),"NÃO TEM")</f>
        <v>98459</v>
      </c>
      <c r="C12" s="104" t="str">
        <f>IFERROR(VLOOKUP(A12,MEMORIA!$A:$I,4,FALSE),"NÃO TEM")</f>
        <v>SINAPI</v>
      </c>
      <c r="D12" s="105" t="str">
        <f>IFERROR(VLOOKUP(A12,MEMORIA!$A:$I,3,FALSE),"NÃO TEM")</f>
        <v>TAPUME COM TELHA METÁLICA. AF_03/2024</v>
      </c>
      <c r="E12" s="104" t="str">
        <f>IFERROR(VLOOKUP(A12,MEMORIA!$A:$I,5,FALSE),"NÃO TEM")</f>
        <v>m²</v>
      </c>
      <c r="F12" s="106">
        <f>IFERROR(VLOOKUP(A12,MEMORIA!$A:$I,6,FALSE),"NÃO TEM")</f>
        <v>70</v>
      </c>
      <c r="G12" s="107">
        <f>IFERROR(VLOOKUP(A12,MEMORIA!$A:$I,7,FALSE),"NÃO TEM")</f>
        <v>90.009999999999991</v>
      </c>
      <c r="H12" s="107">
        <f t="shared" si="4"/>
        <v>114.58</v>
      </c>
      <c r="I12" s="107">
        <f t="shared" si="5"/>
        <v>8020.6</v>
      </c>
      <c r="J12" s="108">
        <f t="shared" si="6"/>
        <v>2.4847821729955749E-3</v>
      </c>
      <c r="L12" s="57">
        <f t="shared" si="3"/>
        <v>6300.7</v>
      </c>
    </row>
    <row r="13" spans="1:12" ht="26.1" customHeight="1" x14ac:dyDescent="0.25">
      <c r="A13" s="104" t="s">
        <v>166</v>
      </c>
      <c r="B13" s="104">
        <f>IFERROR(VLOOKUP(A13,MEMORIA!$A:$I,2,FALSE),"NÃO TEM")</f>
        <v>97064</v>
      </c>
      <c r="C13" s="104" t="str">
        <f>IFERROR(VLOOKUP(A13,MEMORIA!$A:$I,4,FALSE),"NÃO TEM")</f>
        <v>SINAPI</v>
      </c>
      <c r="D13" s="105" t="str">
        <f>IFERROR(VLOOKUP(A13,MEMORIA!$A:$I,3,FALSE),"NÃO TEM")</f>
        <v>MONTAGEM E DESMONTAGEM DE ANDAIME TUBULAR TIPO "TORRE" (EXCLUSIVE ANDAIME E LIMPEZA). AF_03/2024</v>
      </c>
      <c r="E13" s="104" t="str">
        <f>IFERROR(VLOOKUP(A13,MEMORIA!$A:$I,5,FALSE),"NÃO TEM")</f>
        <v>M</v>
      </c>
      <c r="F13" s="106">
        <f>IFERROR(VLOOKUP(A13,MEMORIA!$A:$I,6,FALSE),"NÃO TEM")</f>
        <v>320</v>
      </c>
      <c r="G13" s="107">
        <f>IFERROR(VLOOKUP(A13,MEMORIA!$A:$I,7,FALSE),"NÃO TEM")</f>
        <v>20.93</v>
      </c>
      <c r="H13" s="107">
        <f t="shared" si="4"/>
        <v>26.64</v>
      </c>
      <c r="I13" s="107">
        <f t="shared" si="5"/>
        <v>8524.7999999999993</v>
      </c>
      <c r="J13" s="108">
        <f t="shared" si="6"/>
        <v>2.6409833514141924E-3</v>
      </c>
      <c r="L13" s="57">
        <f t="shared" si="3"/>
        <v>6697.6</v>
      </c>
    </row>
    <row r="14" spans="1:12" ht="24" customHeight="1" x14ac:dyDescent="0.25">
      <c r="A14" s="99">
        <v>3</v>
      </c>
      <c r="B14" s="99"/>
      <c r="C14" s="99"/>
      <c r="D14" s="100" t="s">
        <v>146</v>
      </c>
      <c r="E14" s="100"/>
      <c r="F14" s="101"/>
      <c r="G14" s="100"/>
      <c r="H14" s="100"/>
      <c r="I14" s="102">
        <f>I15+I41+I48+I53+I60+I66+I84+I90+I92+I98+I113+I119+I123+I138+I159+I164+I167+I172</f>
        <v>1977023.3100000003</v>
      </c>
      <c r="J14" s="103">
        <f t="shared" si="6"/>
        <v>0.61248189365941508</v>
      </c>
      <c r="L14" s="57">
        <f t="shared" si="3"/>
        <v>0</v>
      </c>
    </row>
    <row r="15" spans="1:12" ht="24" customHeight="1" x14ac:dyDescent="0.25">
      <c r="A15" s="99" t="s">
        <v>306</v>
      </c>
      <c r="B15" s="99"/>
      <c r="C15" s="99"/>
      <c r="D15" s="100" t="s">
        <v>307</v>
      </c>
      <c r="E15" s="100"/>
      <c r="F15" s="101"/>
      <c r="G15" s="100"/>
      <c r="H15" s="100"/>
      <c r="I15" s="102">
        <f>SUM(I16:I40)</f>
        <v>65860.889999999985</v>
      </c>
      <c r="J15" s="103">
        <f t="shared" si="6"/>
        <v>2.0403706127923405E-2</v>
      </c>
      <c r="L15" s="57">
        <f t="shared" si="3"/>
        <v>0</v>
      </c>
    </row>
    <row r="16" spans="1:12" ht="26.1" customHeight="1" x14ac:dyDescent="0.25">
      <c r="A16" s="104" t="s">
        <v>726</v>
      </c>
      <c r="B16" s="104" t="str">
        <f>IFERROR(VLOOKUP(A16,MEMORIA!$A:$I,2,FALSE),"NÃO TEM")</f>
        <v>C1043</v>
      </c>
      <c r="C16" s="104" t="str">
        <f>IFERROR(VLOOKUP(A16,MEMORIA!$A:$I,4,FALSE),"NÃO TEM")</f>
        <v>SEINFRA</v>
      </c>
      <c r="D16" s="105" t="str">
        <f>IFERROR(VLOOKUP(A16,MEMORIA!$A:$I,3,FALSE),"NÃO TEM")</f>
        <v>DEMOLIÇÃO DE ALVENARIA DE TIJOLOS SEM REAPROVEITAMENTO</v>
      </c>
      <c r="E16" s="104" t="str">
        <f>IFERROR(VLOOKUP(A16,MEMORIA!$A:$I,5,FALSE),"NÃO TEM")</f>
        <v>m³</v>
      </c>
      <c r="F16" s="106">
        <f>IFERROR(VLOOKUP(A16,MEMORIA!$A:$I,6,FALSE),"NÃO TEM")</f>
        <v>31.65</v>
      </c>
      <c r="G16" s="107">
        <f>IFERROR(VLOOKUP(A16,MEMORIA!$A:$I,7,FALSE),"NÃO TEM")</f>
        <v>68.83</v>
      </c>
      <c r="H16" s="107">
        <f t="shared" ref="H16:H40" si="7">ROUND(G16 * (1 + 27.3 / 100), 2)</f>
        <v>87.62</v>
      </c>
      <c r="I16" s="107">
        <f t="shared" ref="I16:I40" si="8">ROUND(F16 * H16, 2)</f>
        <v>2773.17</v>
      </c>
      <c r="J16" s="108">
        <f t="shared" ref="J16:J40" si="9">I16/$H$280</f>
        <v>8.5912816730495702E-4</v>
      </c>
      <c r="L16" s="57">
        <f t="shared" si="3"/>
        <v>2178.4699999999998</v>
      </c>
    </row>
    <row r="17" spans="1:12" ht="24" customHeight="1" x14ac:dyDescent="0.25">
      <c r="A17" s="104" t="s">
        <v>727</v>
      </c>
      <c r="B17" s="104" t="str">
        <f>IFERROR(VLOOKUP(A17,MEMORIA!$A:$I,2,FALSE),"NÃO TEM")</f>
        <v>C1047</v>
      </c>
      <c r="C17" s="104" t="str">
        <f>IFERROR(VLOOKUP(A17,MEMORIA!$A:$I,4,FALSE),"NÃO TEM")</f>
        <v>SEINFRA</v>
      </c>
      <c r="D17" s="105" t="str">
        <f>IFERROR(VLOOKUP(A17,MEMORIA!$A:$I,3,FALSE),"NÃO TEM")</f>
        <v>DEMOLIÇÃO DE  COBOGÓ, SEM REAPROVEITAMENTO</v>
      </c>
      <c r="E17" s="104" t="str">
        <f>IFERROR(VLOOKUP(A17,MEMORIA!$A:$I,5,FALSE),"NÃO TEM")</f>
        <v>m²</v>
      </c>
      <c r="F17" s="106">
        <f>IFERROR(VLOOKUP(A17,MEMORIA!$A:$I,6,FALSE),"NÃO TEM")</f>
        <v>223.5</v>
      </c>
      <c r="G17" s="107">
        <f>IFERROR(VLOOKUP(A17,MEMORIA!$A:$I,7,FALSE),"NÃO TEM")</f>
        <v>38.44</v>
      </c>
      <c r="H17" s="107">
        <f t="shared" si="7"/>
        <v>48.93</v>
      </c>
      <c r="I17" s="107">
        <f t="shared" si="8"/>
        <v>10935.86</v>
      </c>
      <c r="J17" s="108">
        <f t="shared" si="9"/>
        <v>3.3879298274911338E-3</v>
      </c>
      <c r="L17" s="57">
        <f t="shared" si="3"/>
        <v>8591.34</v>
      </c>
    </row>
    <row r="18" spans="1:12" ht="26.1" customHeight="1" x14ac:dyDescent="0.25">
      <c r="A18" s="104" t="s">
        <v>728</v>
      </c>
      <c r="B18" s="104">
        <f>IFERROR(VLOOKUP(A18,MEMORIA!$A:$I,2,FALSE),"NÃO TEM")</f>
        <v>97633</v>
      </c>
      <c r="C18" s="104" t="str">
        <f>IFERROR(VLOOKUP(A18,MEMORIA!$A:$I,4,FALSE),"NÃO TEM")</f>
        <v>SINAPI</v>
      </c>
      <c r="D18" s="105" t="str">
        <f>IFERROR(VLOOKUP(A18,MEMORIA!$A:$I,3,FALSE),"NÃO TEM")</f>
        <v>DEMOLIÇÃO DE REVESTIMENTO CERÂMICO, DE FORMA MANUAL, SEM REAPROVEITAMENTO. AF_12/2017</v>
      </c>
      <c r="E18" s="104" t="str">
        <f>IFERROR(VLOOKUP(A18,MEMORIA!$A:$I,5,FALSE),"NÃO TEM")</f>
        <v>m²</v>
      </c>
      <c r="F18" s="106">
        <f>IFERROR(VLOOKUP(A18,MEMORIA!$A:$I,6,FALSE),"NÃO TEM")</f>
        <v>260.32400000000001</v>
      </c>
      <c r="G18" s="107">
        <f>IFERROR(VLOOKUP(A18,MEMORIA!$A:$I,7,FALSE),"NÃO TEM")</f>
        <v>21.41</v>
      </c>
      <c r="H18" s="107">
        <f t="shared" si="7"/>
        <v>27.25</v>
      </c>
      <c r="I18" s="107">
        <f t="shared" si="8"/>
        <v>7093.83</v>
      </c>
      <c r="J18" s="108">
        <f t="shared" si="9"/>
        <v>2.1976687931403133E-3</v>
      </c>
      <c r="L18" s="57">
        <f t="shared" si="3"/>
        <v>5573.54</v>
      </c>
    </row>
    <row r="19" spans="1:12" ht="26.1" customHeight="1" x14ac:dyDescent="0.25">
      <c r="A19" s="104" t="s">
        <v>729</v>
      </c>
      <c r="B19" s="104">
        <f>IFERROR(VLOOKUP(A19,MEMORIA!$A:$I,2,FALSE),"NÃO TEM")</f>
        <v>7989</v>
      </c>
      <c r="C19" s="104" t="str">
        <f>IFERROR(VLOOKUP(A19,MEMORIA!$A:$I,4,FALSE),"NÃO TEM")</f>
        <v>ORSE</v>
      </c>
      <c r="D19" s="105" t="str">
        <f>IFERROR(VLOOKUP(A19,MEMORIA!$A:$I,3,FALSE),"NÃO TEM")</f>
        <v>REMOÇÃO DE PAVIMENTAÇÃO EM PARALELEPÍPEDOS SEM  REAPROVEITAMENTO.</v>
      </c>
      <c r="E19" s="104" t="str">
        <f>IFERROR(VLOOKUP(A19,MEMORIA!$A:$I,5,FALSE),"NÃO TEM")</f>
        <v>m²</v>
      </c>
      <c r="F19" s="106">
        <f>IFERROR(VLOOKUP(A19,MEMORIA!$A:$I,6,FALSE),"NÃO TEM")</f>
        <v>237.70759999999999</v>
      </c>
      <c r="G19" s="107">
        <f>IFERROR(VLOOKUP(A19,MEMORIA!$A:$I,7,FALSE),"NÃO TEM")</f>
        <v>11.809999999999999</v>
      </c>
      <c r="H19" s="107">
        <f t="shared" si="7"/>
        <v>15.03</v>
      </c>
      <c r="I19" s="107">
        <f t="shared" si="8"/>
        <v>3572.75</v>
      </c>
      <c r="J19" s="108">
        <f t="shared" si="9"/>
        <v>1.1068380805139191E-3</v>
      </c>
      <c r="L19" s="57">
        <f t="shared" si="3"/>
        <v>2807.33</v>
      </c>
    </row>
    <row r="20" spans="1:12" ht="24" customHeight="1" x14ac:dyDescent="0.25">
      <c r="A20" s="104" t="s">
        <v>309</v>
      </c>
      <c r="B20" s="104" t="str">
        <f>IFERROR(VLOOKUP(A20,MEMORIA!$A:$I,2,FALSE),"NÃO TEM")</f>
        <v>C2941</v>
      </c>
      <c r="C20" s="104" t="str">
        <f>IFERROR(VLOOKUP(A20,MEMORIA!$A:$I,4,FALSE),"NÃO TEM")</f>
        <v>SEINFRA</v>
      </c>
      <c r="D20" s="105" t="str">
        <f>IFERROR(VLOOKUP(A20,MEMORIA!$A:$I,3,FALSE),"NÃO TEM")</f>
        <v>RETIRADA DE PAVIMENTAÇÃO EM PASSEIO CIMENTADO</v>
      </c>
      <c r="E20" s="104" t="str">
        <f>IFERROR(VLOOKUP(A20,MEMORIA!$A:$I,5,FALSE),"NÃO TEM")</f>
        <v>m²</v>
      </c>
      <c r="F20" s="106">
        <f>IFERROR(VLOOKUP(A20,MEMORIA!$A:$I,6,FALSE),"NÃO TEM")</f>
        <v>118.15540000000001</v>
      </c>
      <c r="G20" s="107">
        <f>IFERROR(VLOOKUP(A20,MEMORIA!$A:$I,7,FALSE),"NÃO TEM")</f>
        <v>20.260000000000002</v>
      </c>
      <c r="H20" s="107">
        <f t="shared" si="7"/>
        <v>25.79</v>
      </c>
      <c r="I20" s="107">
        <f t="shared" si="8"/>
        <v>3047.23</v>
      </c>
      <c r="J20" s="108">
        <f t="shared" si="9"/>
        <v>9.4403196531647326E-4</v>
      </c>
      <c r="L20" s="57">
        <f t="shared" si="3"/>
        <v>2393.83</v>
      </c>
    </row>
    <row r="21" spans="1:12" ht="39" customHeight="1" x14ac:dyDescent="0.25">
      <c r="A21" s="104" t="s">
        <v>730</v>
      </c>
      <c r="B21" s="104">
        <f>IFERROR(VLOOKUP(A21,MEMORIA!$A:$I,2,FALSE),"NÃO TEM")</f>
        <v>104790</v>
      </c>
      <c r="C21" s="104" t="str">
        <f>IFERROR(VLOOKUP(A21,MEMORIA!$A:$I,4,FALSE),"NÃO TEM")</f>
        <v>SINAPI</v>
      </c>
      <c r="D21" s="105" t="str">
        <f>IFERROR(VLOOKUP(A21,MEMORIA!$A:$I,3,FALSE),"NÃO TEM")</f>
        <v>DEMOLIÇÃO MECANIZADA DE CONCRETO SIMPLES COM UTILIZAÇÃO DE MARTELETE ROMPEDOR .</v>
      </c>
      <c r="E21" s="104" t="str">
        <f>IFERROR(VLOOKUP(A21,MEMORIA!$A:$I,5,FALSE),"NÃO TEM")</f>
        <v>m³</v>
      </c>
      <c r="F21" s="106">
        <f>IFERROR(VLOOKUP(A21,MEMORIA!$A:$I,6,FALSE),"NÃO TEM")</f>
        <v>2.6505000000000001</v>
      </c>
      <c r="G21" s="107">
        <f>IFERROR(VLOOKUP(A21,MEMORIA!$A:$I,7,FALSE),"NÃO TEM")</f>
        <v>94.5</v>
      </c>
      <c r="H21" s="107">
        <f t="shared" si="7"/>
        <v>120.3</v>
      </c>
      <c r="I21" s="107">
        <f t="shared" si="8"/>
        <v>318.86</v>
      </c>
      <c r="J21" s="108">
        <f t="shared" si="9"/>
        <v>9.8782839648077321E-5</v>
      </c>
      <c r="L21" s="57">
        <f t="shared" si="3"/>
        <v>250.47</v>
      </c>
    </row>
    <row r="22" spans="1:12" ht="26.1" customHeight="1" x14ac:dyDescent="0.25">
      <c r="A22" s="104" t="s">
        <v>731</v>
      </c>
      <c r="B22" s="104">
        <f>IFERROR(VLOOKUP(A22,MEMORIA!$A:$I,2,FALSE),"NÃO TEM")</f>
        <v>104796</v>
      </c>
      <c r="C22" s="104" t="str">
        <f>IFERROR(VLOOKUP(A22,MEMORIA!$A:$I,4,FALSE),"NÃO TEM")</f>
        <v>SINAPI</v>
      </c>
      <c r="D22" s="105" t="str">
        <f>IFERROR(VLOOKUP(A22,MEMORIA!$A:$I,3,FALSE),"NÃO TEM")</f>
        <v>DEMOLIÇÃO DE GUIAS, SARJETAS OU SARJETÕES, DE FORMA MECANIZADA, SEM REAPROVEITAMENTO.AF_09/2023</v>
      </c>
      <c r="E22" s="104" t="str">
        <f>IFERROR(VLOOKUP(A22,MEMORIA!$A:$I,5,FALSE),"NÃO TEM")</f>
        <v>M</v>
      </c>
      <c r="F22" s="106">
        <f>IFERROR(VLOOKUP(A22,MEMORIA!$A:$I,6,FALSE),"NÃO TEM")</f>
        <v>35</v>
      </c>
      <c r="G22" s="107">
        <f>IFERROR(VLOOKUP(A22,MEMORIA!$A:$I,7,FALSE),"NÃO TEM")</f>
        <v>12.45</v>
      </c>
      <c r="H22" s="107">
        <f t="shared" si="7"/>
        <v>15.85</v>
      </c>
      <c r="I22" s="107">
        <f t="shared" si="8"/>
        <v>554.75</v>
      </c>
      <c r="J22" s="108">
        <f t="shared" si="9"/>
        <v>1.7186157026522891E-4</v>
      </c>
      <c r="L22" s="57">
        <f t="shared" si="3"/>
        <v>435.75</v>
      </c>
    </row>
    <row r="23" spans="1:12" ht="39" customHeight="1" x14ac:dyDescent="0.25">
      <c r="A23" s="104" t="s">
        <v>732</v>
      </c>
      <c r="B23" s="104">
        <f>IFERROR(VLOOKUP(A23,MEMORIA!$A:$I,2,FALSE),"NÃO TEM")</f>
        <v>97647</v>
      </c>
      <c r="C23" s="104" t="str">
        <f>IFERROR(VLOOKUP(A23,MEMORIA!$A:$I,4,FALSE),"NÃO TEM")</f>
        <v>SINAPI</v>
      </c>
      <c r="D23" s="105" t="str">
        <f>IFERROR(VLOOKUP(A23,MEMORIA!$A:$I,3,FALSE),"NÃO TEM")</f>
        <v>REMOÇÃO DE TELHAS, DE FIBROCIMENTO, METÁLICA E CERÂMICA, DE FORMA MANUAL, SEM REAPROVEITAMENTO. AF_12/2017</v>
      </c>
      <c r="E23" s="104" t="str">
        <f>IFERROR(VLOOKUP(A23,MEMORIA!$A:$I,5,FALSE),"NÃO TEM")</f>
        <v>m²</v>
      </c>
      <c r="F23" s="106">
        <f>IFERROR(VLOOKUP(A23,MEMORIA!$A:$I,6,FALSE),"NÃO TEM")</f>
        <v>283.12079999999997</v>
      </c>
      <c r="G23" s="107">
        <f>IFERROR(VLOOKUP(A23,MEMORIA!$A:$I,7,FALSE),"NÃO TEM")</f>
        <v>3.3099999999999996</v>
      </c>
      <c r="H23" s="107">
        <f t="shared" si="7"/>
        <v>4.21</v>
      </c>
      <c r="I23" s="107">
        <f t="shared" si="8"/>
        <v>1191.94</v>
      </c>
      <c r="J23" s="108">
        <f t="shared" si="9"/>
        <v>3.6926305554202247E-4</v>
      </c>
      <c r="L23" s="57">
        <f t="shared" si="3"/>
        <v>937.13</v>
      </c>
    </row>
    <row r="24" spans="1:12" ht="26.1" customHeight="1" x14ac:dyDescent="0.25">
      <c r="A24" s="104" t="s">
        <v>733</v>
      </c>
      <c r="B24" s="104">
        <f>IFERROR(VLOOKUP(A24,MEMORIA!$A:$I,2,FALSE),"NÃO TEM")</f>
        <v>97655</v>
      </c>
      <c r="C24" s="104" t="str">
        <f>IFERROR(VLOOKUP(A24,MEMORIA!$A:$I,4,FALSE),"NÃO TEM")</f>
        <v>SINAPI</v>
      </c>
      <c r="D24" s="105" t="str">
        <f>IFERROR(VLOOKUP(A24,MEMORIA!$A:$I,3,FALSE),"NÃO TEM")</f>
        <v>REMOÇÃO DE TRAMA METÁLICA PARA COBERTURA, DE FORMA MANUAL, SEM REAPROVEITAMENTO. AF_12/2017</v>
      </c>
      <c r="E24" s="104" t="str">
        <f>IFERROR(VLOOKUP(A24,MEMORIA!$A:$I,5,FALSE),"NÃO TEM")</f>
        <v>m²</v>
      </c>
      <c r="F24" s="106">
        <f>IFERROR(VLOOKUP(A24,MEMORIA!$A:$I,6,FALSE),"NÃO TEM")</f>
        <v>64.862600000000015</v>
      </c>
      <c r="G24" s="107">
        <f>IFERROR(VLOOKUP(A24,MEMORIA!$A:$I,7,FALSE),"NÃO TEM")</f>
        <v>34.489999999999995</v>
      </c>
      <c r="H24" s="107">
        <f t="shared" si="7"/>
        <v>43.91</v>
      </c>
      <c r="I24" s="107">
        <f t="shared" si="8"/>
        <v>2848.12</v>
      </c>
      <c r="J24" s="108">
        <f t="shared" si="9"/>
        <v>8.8234768004290893E-4</v>
      </c>
      <c r="L24" s="57">
        <f t="shared" si="3"/>
        <v>2237.11</v>
      </c>
    </row>
    <row r="25" spans="1:12" ht="26.1" customHeight="1" x14ac:dyDescent="0.25">
      <c r="A25" s="104" t="s">
        <v>734</v>
      </c>
      <c r="B25" s="104">
        <f>IFERROR(VLOOKUP(A25,MEMORIA!$A:$I,2,FALSE),"NÃO TEM")</f>
        <v>97644</v>
      </c>
      <c r="C25" s="104" t="str">
        <f>IFERROR(VLOOKUP(A25,MEMORIA!$A:$I,4,FALSE),"NÃO TEM")</f>
        <v>SINAPI</v>
      </c>
      <c r="D25" s="105" t="str">
        <f>IFERROR(VLOOKUP(A25,MEMORIA!$A:$I,3,FALSE),"NÃO TEM")</f>
        <v>REMOÇÃO DE PORTAS, DE FORMA MANUAL, SEM REAPROVEITAMENTO. AF_12/2017</v>
      </c>
      <c r="E25" s="104" t="str">
        <f>IFERROR(VLOOKUP(A25,MEMORIA!$A:$I,5,FALSE),"NÃO TEM")</f>
        <v>m²</v>
      </c>
      <c r="F25" s="106">
        <f>IFERROR(VLOOKUP(A25,MEMORIA!$A:$I,6,FALSE),"NÃO TEM")</f>
        <v>26</v>
      </c>
      <c r="G25" s="107">
        <f>IFERROR(VLOOKUP(A25,MEMORIA!$A:$I,7,FALSE),"NÃO TEM")</f>
        <v>8.9499999999999993</v>
      </c>
      <c r="H25" s="107">
        <f t="shared" si="7"/>
        <v>11.39</v>
      </c>
      <c r="I25" s="107">
        <f t="shared" si="8"/>
        <v>296.14</v>
      </c>
      <c r="J25" s="108">
        <f t="shared" si="9"/>
        <v>9.1744182818107056E-5</v>
      </c>
      <c r="L25" s="57">
        <f t="shared" si="3"/>
        <v>232.7</v>
      </c>
    </row>
    <row r="26" spans="1:12" ht="26.1" customHeight="1" x14ac:dyDescent="0.25">
      <c r="A26" s="104" t="s">
        <v>735</v>
      </c>
      <c r="B26" s="104">
        <f>IFERROR(VLOOKUP(A26,MEMORIA!$A:$I,2,FALSE),"NÃO TEM")</f>
        <v>97645</v>
      </c>
      <c r="C26" s="104" t="str">
        <f>IFERROR(VLOOKUP(A26,MEMORIA!$A:$I,4,FALSE),"NÃO TEM")</f>
        <v>SINAPI</v>
      </c>
      <c r="D26" s="105" t="str">
        <f>IFERROR(VLOOKUP(A26,MEMORIA!$A:$I,3,FALSE),"NÃO TEM")</f>
        <v>REMOÇÃO DE JANELAS, DE FORMA MANUAL, SEM REAPROVEITAMENTO. AF_12/2017</v>
      </c>
      <c r="E26" s="104" t="str">
        <f>IFERROR(VLOOKUP(A26,MEMORIA!$A:$I,5,FALSE),"NÃO TEM")</f>
        <v>m²</v>
      </c>
      <c r="F26" s="106">
        <f>IFERROR(VLOOKUP(A26,MEMORIA!$A:$I,6,FALSE),"NÃO TEM")</f>
        <v>32</v>
      </c>
      <c r="G26" s="107">
        <f>IFERROR(VLOOKUP(A26,MEMORIA!$A:$I,7,FALSE),"NÃO TEM")</f>
        <v>23.12</v>
      </c>
      <c r="H26" s="107">
        <f t="shared" si="7"/>
        <v>29.43</v>
      </c>
      <c r="I26" s="107">
        <f t="shared" si="8"/>
        <v>941.76</v>
      </c>
      <c r="J26" s="108">
        <f t="shared" si="9"/>
        <v>2.9175728240285172E-4</v>
      </c>
      <c r="L26" s="57">
        <f t="shared" si="3"/>
        <v>739.84</v>
      </c>
    </row>
    <row r="27" spans="1:12" ht="26.1" customHeight="1" x14ac:dyDescent="0.25">
      <c r="A27" s="104" t="s">
        <v>736</v>
      </c>
      <c r="B27" s="104">
        <f>IFERROR(VLOOKUP(A27,MEMORIA!$A:$I,2,FALSE),"NÃO TEM")</f>
        <v>97663</v>
      </c>
      <c r="C27" s="104" t="str">
        <f>IFERROR(VLOOKUP(A27,MEMORIA!$A:$I,4,FALSE),"NÃO TEM")</f>
        <v>SINAPI</v>
      </c>
      <c r="D27" s="105" t="str">
        <f>IFERROR(VLOOKUP(A27,MEMORIA!$A:$I,3,FALSE),"NÃO TEM")</f>
        <v>REMOÇÃO DE LOUÇAS, DE FORMA MANUAL, SEM REAPROVEITAMENTO. AF_12/2017</v>
      </c>
      <c r="E27" s="104" t="str">
        <f>IFERROR(VLOOKUP(A27,MEMORIA!$A:$I,5,FALSE),"NÃO TEM")</f>
        <v>UN</v>
      </c>
      <c r="F27" s="106">
        <f>IFERROR(VLOOKUP(A27,MEMORIA!$A:$I,6,FALSE),"NÃO TEM")</f>
        <v>16</v>
      </c>
      <c r="G27" s="107">
        <f>IFERROR(VLOOKUP(A27,MEMORIA!$A:$I,7,FALSE),"NÃO TEM")</f>
        <v>11.76</v>
      </c>
      <c r="H27" s="107">
        <f t="shared" si="7"/>
        <v>14.97</v>
      </c>
      <c r="I27" s="107">
        <f t="shared" si="8"/>
        <v>239.52</v>
      </c>
      <c r="J27" s="108">
        <f t="shared" si="9"/>
        <v>7.4203304749756891E-5</v>
      </c>
      <c r="L27" s="57">
        <f t="shared" si="3"/>
        <v>188.16</v>
      </c>
    </row>
    <row r="28" spans="1:12" ht="26.1" customHeight="1" x14ac:dyDescent="0.25">
      <c r="A28" s="104" t="s">
        <v>737</v>
      </c>
      <c r="B28" s="104">
        <f>IFERROR(VLOOKUP(A28,MEMORIA!$A:$I,2,FALSE),"NÃO TEM")</f>
        <v>97666</v>
      </c>
      <c r="C28" s="104" t="str">
        <f>IFERROR(VLOOKUP(A28,MEMORIA!$A:$I,4,FALSE),"NÃO TEM")</f>
        <v>SINAPI</v>
      </c>
      <c r="D28" s="105" t="str">
        <f>IFERROR(VLOOKUP(A28,MEMORIA!$A:$I,3,FALSE),"NÃO TEM")</f>
        <v>REMOÇÃO DE ACESSÓRIOS/MTEAIS, DE FORMA MANUAL, SEM REAPROVEITAMENTO. AF_12/2017</v>
      </c>
      <c r="E28" s="104" t="str">
        <f>IFERROR(VLOOKUP(A28,MEMORIA!$A:$I,5,FALSE),"NÃO TEM")</f>
        <v>UN</v>
      </c>
      <c r="F28" s="106">
        <f>IFERROR(VLOOKUP(A28,MEMORIA!$A:$I,6,FALSE),"NÃO TEM")</f>
        <v>12</v>
      </c>
      <c r="G28" s="107">
        <f>IFERROR(VLOOKUP(A28,MEMORIA!$A:$I,7,FALSE),"NÃO TEM")</f>
        <v>8.57</v>
      </c>
      <c r="H28" s="107">
        <f t="shared" si="7"/>
        <v>10.91</v>
      </c>
      <c r="I28" s="107">
        <f t="shared" si="8"/>
        <v>130.91999999999999</v>
      </c>
      <c r="J28" s="108">
        <f t="shared" si="9"/>
        <v>4.0559020782557488E-5</v>
      </c>
      <c r="L28" s="57">
        <f t="shared" si="3"/>
        <v>102.84</v>
      </c>
    </row>
    <row r="29" spans="1:12" ht="26.1" customHeight="1" x14ac:dyDescent="0.25">
      <c r="A29" s="104" t="s">
        <v>738</v>
      </c>
      <c r="B29" s="104">
        <f>IFERROR(VLOOKUP(A29,MEMORIA!$A:$I,2,FALSE),"NÃO TEM")</f>
        <v>97665</v>
      </c>
      <c r="C29" s="104" t="str">
        <f>IFERROR(VLOOKUP(A29,MEMORIA!$A:$I,4,FALSE),"NÃO TEM")</f>
        <v>SINAPI</v>
      </c>
      <c r="D29" s="105" t="str">
        <f>IFERROR(VLOOKUP(A29,MEMORIA!$A:$I,3,FALSE),"NÃO TEM")</f>
        <v>REMOÇÃO DE LUMINÁRIAS, DE FORMA MANUAL, SEM REAPROVEITAMENTO. AF_12/2017</v>
      </c>
      <c r="E29" s="104" t="str">
        <f>IFERROR(VLOOKUP(A29,MEMORIA!$A:$I,5,FALSE),"NÃO TEM")</f>
        <v>UN</v>
      </c>
      <c r="F29" s="106">
        <f>IFERROR(VLOOKUP(A29,MEMORIA!$A:$I,6,FALSE),"NÃO TEM")</f>
        <v>44</v>
      </c>
      <c r="G29" s="107">
        <f>IFERROR(VLOOKUP(A29,MEMORIA!$A:$I,7,FALSE),"NÃO TEM")</f>
        <v>1.68</v>
      </c>
      <c r="H29" s="107">
        <f t="shared" si="7"/>
        <v>2.14</v>
      </c>
      <c r="I29" s="107">
        <f t="shared" si="8"/>
        <v>94.16</v>
      </c>
      <c r="J29" s="108">
        <f t="shared" si="9"/>
        <v>2.9170771439700684E-5</v>
      </c>
      <c r="L29" s="57">
        <f t="shared" si="3"/>
        <v>73.92</v>
      </c>
    </row>
    <row r="30" spans="1:12" ht="39" customHeight="1" x14ac:dyDescent="0.25">
      <c r="A30" s="104" t="s">
        <v>739</v>
      </c>
      <c r="B30" s="104">
        <f>IFERROR(VLOOKUP(A30,MEMORIA!$A:$I,2,FALSE),"NÃO TEM")</f>
        <v>104792</v>
      </c>
      <c r="C30" s="104" t="str">
        <f>IFERROR(VLOOKUP(A30,MEMORIA!$A:$I,4,FALSE),"NÃO TEM")</f>
        <v>SINAPI</v>
      </c>
      <c r="D30" s="105" t="str">
        <f>IFERROR(VLOOKUP(A30,MEMORIA!$A:$I,3,FALSE),"NÃO TEM")</f>
        <v>REMOÇÃO DE CABOS ELÉTRICOS, COM SEÇÃO DE ATÉ 2,5 MM², DE FORMA MANUAL, SEM REAPROVEITAMENTO.AF_09/2023</v>
      </c>
      <c r="E30" s="104" t="str">
        <f>IFERROR(VLOOKUP(A30,MEMORIA!$A:$I,5,FALSE),"NÃO TEM")</f>
        <v>M</v>
      </c>
      <c r="F30" s="106">
        <f>IFERROR(VLOOKUP(A30,MEMORIA!$A:$I,6,FALSE),"NÃO TEM")</f>
        <v>1220</v>
      </c>
      <c r="G30" s="107">
        <f>IFERROR(VLOOKUP(A30,MEMORIA!$A:$I,7,FALSE),"NÃO TEM")</f>
        <v>0.36</v>
      </c>
      <c r="H30" s="107">
        <f t="shared" si="7"/>
        <v>0.46</v>
      </c>
      <c r="I30" s="107">
        <f t="shared" si="8"/>
        <v>561.20000000000005</v>
      </c>
      <c r="J30" s="108">
        <f t="shared" si="9"/>
        <v>1.7385978050084988E-4</v>
      </c>
      <c r="L30" s="57">
        <f t="shared" si="3"/>
        <v>439.2</v>
      </c>
    </row>
    <row r="31" spans="1:12" ht="26.1" customHeight="1" x14ac:dyDescent="0.25">
      <c r="A31" s="104" t="s">
        <v>740</v>
      </c>
      <c r="B31" s="104">
        <f>IFERROR(VLOOKUP(A31,MEMORIA!$A:$I,2,FALSE),"NÃO TEM")</f>
        <v>97640</v>
      </c>
      <c r="C31" s="104" t="str">
        <f>IFERROR(VLOOKUP(A31,MEMORIA!$A:$I,4,FALSE),"NÃO TEM")</f>
        <v>SINAPI</v>
      </c>
      <c r="D31" s="105" t="str">
        <f>IFERROR(VLOOKUP(A31,MEMORIA!$A:$I,3,FALSE),"NÃO TEM")</f>
        <v>REMOÇÃO DE FORROS DE DRYWALL, PVC E FIBROMINERAL, DE FORMA MANUAL, SEM REAPROVEITAMENTO. AF_12/2017</v>
      </c>
      <c r="E31" s="104" t="str">
        <f>IFERROR(VLOOKUP(A31,MEMORIA!$A:$I,5,FALSE),"NÃO TEM")</f>
        <v>m²</v>
      </c>
      <c r="F31" s="106">
        <f>IFERROR(VLOOKUP(A31,MEMORIA!$A:$I,6,FALSE),"NÃO TEM")</f>
        <v>102.92000000000002</v>
      </c>
      <c r="G31" s="107">
        <f>IFERROR(VLOOKUP(A31,MEMORIA!$A:$I,7,FALSE),"NÃO TEM")</f>
        <v>1.73</v>
      </c>
      <c r="H31" s="107">
        <f t="shared" si="7"/>
        <v>2.2000000000000002</v>
      </c>
      <c r="I31" s="107">
        <f t="shared" si="8"/>
        <v>226.42</v>
      </c>
      <c r="J31" s="108">
        <f t="shared" si="9"/>
        <v>7.0144924271208883E-5</v>
      </c>
      <c r="L31" s="57">
        <f t="shared" si="3"/>
        <v>178.05</v>
      </c>
    </row>
    <row r="32" spans="1:12" ht="26.1" customHeight="1" x14ac:dyDescent="0.25">
      <c r="A32" s="104" t="s">
        <v>741</v>
      </c>
      <c r="B32" s="104">
        <f>IFERROR(VLOOKUP(A32,MEMORIA!$A:$I,2,FALSE),"NÃO TEM")</f>
        <v>35</v>
      </c>
      <c r="C32" s="104" t="str">
        <f>IFERROR(VLOOKUP(A32,MEMORIA!$A:$I,4,FALSE),"NÃO TEM")</f>
        <v>ORSE</v>
      </c>
      <c r="D32" s="105" t="str">
        <f>IFERROR(VLOOKUP(A32,MEMORIA!$A:$I,3,FALSE),"NÃO TEM")</f>
        <v>REMOÇÃO DE PISO VINÍLICO</v>
      </c>
      <c r="E32" s="104" t="str">
        <f>IFERROR(VLOOKUP(A32,MEMORIA!$A:$I,5,FALSE),"NÃO TEM")</f>
        <v>m²</v>
      </c>
      <c r="F32" s="106">
        <f>IFERROR(VLOOKUP(A32,MEMORIA!$A:$I,6,FALSE),"NÃO TEM")</f>
        <v>194.67560000000003</v>
      </c>
      <c r="G32" s="107">
        <f>IFERROR(VLOOKUP(A32,MEMORIA!$A:$I,7,FALSE),"NÃO TEM")</f>
        <v>26.15</v>
      </c>
      <c r="H32" s="107">
        <f t="shared" si="7"/>
        <v>33.29</v>
      </c>
      <c r="I32" s="107">
        <f t="shared" si="8"/>
        <v>6480.75</v>
      </c>
      <c r="J32" s="108">
        <f t="shared" si="9"/>
        <v>2.0077365867442673E-3</v>
      </c>
      <c r="L32" s="57">
        <f t="shared" si="3"/>
        <v>5090.7700000000004</v>
      </c>
    </row>
    <row r="33" spans="1:12" ht="26.1" customHeight="1" x14ac:dyDescent="0.25">
      <c r="A33" s="104" t="s">
        <v>742</v>
      </c>
      <c r="B33" s="104">
        <f>IFERROR(VLOOKUP(A33,MEMORIA!$A:$I,2,FALSE),"NÃO TEM")</f>
        <v>102192</v>
      </c>
      <c r="C33" s="104" t="str">
        <f>IFERROR(VLOOKUP(A33,MEMORIA!$A:$I,4,FALSE),"NÃO TEM")</f>
        <v>SINAPI</v>
      </c>
      <c r="D33" s="105" t="str">
        <f>IFERROR(VLOOKUP(A33,MEMORIA!$A:$I,3,FALSE),"NÃO TEM")</f>
        <v>REMOÇÃO DE VIDRO TEMPERADO FIXADO EM PERFIL U. AF_01/2021</v>
      </c>
      <c r="E33" s="104" t="str">
        <f>IFERROR(VLOOKUP(A33,MEMORIA!$A:$I,5,FALSE),"NÃO TEM")</f>
        <v>m²</v>
      </c>
      <c r="F33" s="106">
        <f>IFERROR(VLOOKUP(A33,MEMORIA!$A:$I,6,FALSE),"NÃO TEM")</f>
        <v>16</v>
      </c>
      <c r="G33" s="107">
        <f>IFERROR(VLOOKUP(A33,MEMORIA!$A:$I,7,FALSE),"NÃO TEM")</f>
        <v>14.1</v>
      </c>
      <c r="H33" s="107">
        <f t="shared" si="7"/>
        <v>17.95</v>
      </c>
      <c r="I33" s="107">
        <f t="shared" si="8"/>
        <v>287.2</v>
      </c>
      <c r="J33" s="108">
        <f t="shared" si="9"/>
        <v>8.8974570491525445E-5</v>
      </c>
      <c r="L33" s="57">
        <f t="shared" si="3"/>
        <v>225.6</v>
      </c>
    </row>
    <row r="34" spans="1:12" ht="26.1" customHeight="1" x14ac:dyDescent="0.25">
      <c r="A34" s="104" t="s">
        <v>743</v>
      </c>
      <c r="B34" s="104">
        <f>IFERROR(VLOOKUP(A34,MEMORIA!$A:$I,2,FALSE),"NÃO TEM")</f>
        <v>22087</v>
      </c>
      <c r="C34" s="104" t="str">
        <f>IFERROR(VLOOKUP(A34,MEMORIA!$A:$I,4,FALSE),"NÃO TEM")</f>
        <v>SBC</v>
      </c>
      <c r="D34" s="105" t="str">
        <f>IFERROR(VLOOKUP(A34,MEMORIA!$A:$I,3,FALSE),"NÃO TEM")</f>
        <v>REMOCAO DE EQUIPAMENTOS AR COND.SPLIT+INSTALACOES</v>
      </c>
      <c r="E34" s="104" t="str">
        <f>IFERROR(VLOOKUP(A34,MEMORIA!$A:$I,5,FALSE),"NÃO TEM")</f>
        <v>UN</v>
      </c>
      <c r="F34" s="106">
        <f>IFERROR(VLOOKUP(A34,MEMORIA!$A:$I,6,FALSE),"NÃO TEM")</f>
        <v>16</v>
      </c>
      <c r="G34" s="107">
        <f>IFERROR(VLOOKUP(A34,MEMORIA!$A:$I,7,FALSE),"NÃO TEM")</f>
        <v>367.06</v>
      </c>
      <c r="H34" s="107">
        <f t="shared" si="7"/>
        <v>467.27</v>
      </c>
      <c r="I34" s="107">
        <f t="shared" si="8"/>
        <v>7476.32</v>
      </c>
      <c r="J34" s="108">
        <f t="shared" si="9"/>
        <v>2.3161642091128185E-3</v>
      </c>
      <c r="L34" s="57">
        <f t="shared" si="3"/>
        <v>5872.96</v>
      </c>
    </row>
    <row r="35" spans="1:12" ht="24" customHeight="1" x14ac:dyDescent="0.25">
      <c r="A35" s="104" t="s">
        <v>744</v>
      </c>
      <c r="B35" s="104" t="str">
        <f>IFERROR(VLOOKUP(A35,MEMORIA!$A:$I,2,FALSE),"NÃO TEM")</f>
        <v>C1050</v>
      </c>
      <c r="C35" s="104" t="str">
        <f>IFERROR(VLOOKUP(A35,MEMORIA!$A:$I,4,FALSE),"NÃO TEM")</f>
        <v>SEINFRA</v>
      </c>
      <c r="D35" s="105" t="str">
        <f>IFERROR(VLOOKUP(A35,MEMORIA!$A:$I,3,FALSE),"NÃO TEM")</f>
        <v>DEMOLIÇÃO DE DIVISÓRIA LEVE</v>
      </c>
      <c r="E35" s="104" t="str">
        <f>IFERROR(VLOOKUP(A35,MEMORIA!$A:$I,5,FALSE),"NÃO TEM")</f>
        <v>m²</v>
      </c>
      <c r="F35" s="106">
        <f>IFERROR(VLOOKUP(A35,MEMORIA!$A:$I,6,FALSE),"NÃO TEM")</f>
        <v>33.816000000000003</v>
      </c>
      <c r="G35" s="107">
        <f>IFERROR(VLOOKUP(A35,MEMORIA!$A:$I,7,FALSE),"NÃO TEM")</f>
        <v>14.81</v>
      </c>
      <c r="H35" s="107">
        <f t="shared" si="7"/>
        <v>18.850000000000001</v>
      </c>
      <c r="I35" s="107">
        <f t="shared" si="8"/>
        <v>637.42999999999995</v>
      </c>
      <c r="J35" s="108">
        <f t="shared" si="9"/>
        <v>1.9747583728556081E-4</v>
      </c>
      <c r="L35" s="57">
        <f t="shared" si="3"/>
        <v>500.81</v>
      </c>
    </row>
    <row r="36" spans="1:12" ht="24" customHeight="1" x14ac:dyDescent="0.25">
      <c r="A36" s="104" t="s">
        <v>746</v>
      </c>
      <c r="B36" s="104" t="str">
        <f>IFERROR(VLOOKUP(A36,MEMORIA!$A:$I,2,FALSE),"NÃO TEM")</f>
        <v>CPU7621</v>
      </c>
      <c r="C36" s="104" t="str">
        <f>IFERROR(VLOOKUP(A36,MEMORIA!$A:$I,4,FALSE),"NÃO TEM")</f>
        <v>Próprio</v>
      </c>
      <c r="D36" s="105" t="str">
        <f>IFERROR(VLOOKUP(A36,MEMORIA!$A:$I,3,FALSE),"NÃO TEM")</f>
        <v>RETIRADA DE CORRIMÃO COM OU SEM REAPROVEITAMENTO</v>
      </c>
      <c r="E36" s="104" t="str">
        <f>IFERROR(VLOOKUP(A36,MEMORIA!$A:$I,5,FALSE),"NÃO TEM")</f>
        <v>M</v>
      </c>
      <c r="F36" s="106">
        <f>IFERROR(VLOOKUP(A36,MEMORIA!$A:$I,6,FALSE),"NÃO TEM")</f>
        <v>7</v>
      </c>
      <c r="G36" s="107">
        <f>IFERROR(VLOOKUP(A36,MEMORIA!$A:$I,7,FALSE),"NÃO TEM")</f>
        <v>39.19</v>
      </c>
      <c r="H36" s="107">
        <f t="shared" si="7"/>
        <v>49.89</v>
      </c>
      <c r="I36" s="107">
        <f t="shared" si="8"/>
        <v>349.23</v>
      </c>
      <c r="J36" s="108">
        <f t="shared" si="9"/>
        <v>1.08191466757505E-4</v>
      </c>
      <c r="L36" s="57">
        <f t="shared" si="3"/>
        <v>274.33</v>
      </c>
    </row>
    <row r="37" spans="1:12" ht="26.1" customHeight="1" x14ac:dyDescent="0.25">
      <c r="A37" s="104" t="s">
        <v>748</v>
      </c>
      <c r="B37" s="104" t="str">
        <f>IFERROR(VLOOKUP(A37,MEMORIA!$A:$I,2,FALSE),"NÃO TEM")</f>
        <v>CPU7622</v>
      </c>
      <c r="C37" s="104" t="str">
        <f>IFERROR(VLOOKUP(A37,MEMORIA!$A:$I,4,FALSE),"NÃO TEM")</f>
        <v>Próprio</v>
      </c>
      <c r="D37" s="105" t="str">
        <f>IFERROR(VLOOKUP(A37,MEMORIA!$A:$I,3,FALSE),"NÃO TEM")</f>
        <v>RETIRADA OU DESMONTAGEM DE DUTO SEM REAPROVEITAMENTO</v>
      </c>
      <c r="E37" s="104" t="str">
        <f>IFERROR(VLOOKUP(A37,MEMORIA!$A:$I,5,FALSE),"NÃO TEM")</f>
        <v>M</v>
      </c>
      <c r="F37" s="106">
        <f>IFERROR(VLOOKUP(A37,MEMORIA!$A:$I,6,FALSE),"NÃO TEM")</f>
        <v>38</v>
      </c>
      <c r="G37" s="107">
        <f>IFERROR(VLOOKUP(A37,MEMORIA!$A:$I,7,FALSE),"NÃO TEM")</f>
        <v>11.86</v>
      </c>
      <c r="H37" s="107">
        <f t="shared" si="7"/>
        <v>15.1</v>
      </c>
      <c r="I37" s="107">
        <f t="shared" si="8"/>
        <v>573.79999999999995</v>
      </c>
      <c r="J37" s="108">
        <f t="shared" si="9"/>
        <v>1.7776326096113267E-4</v>
      </c>
      <c r="L37" s="57">
        <f t="shared" si="3"/>
        <v>450.68</v>
      </c>
    </row>
    <row r="38" spans="1:12" ht="51.95" customHeight="1" x14ac:dyDescent="0.25">
      <c r="A38" s="104" t="s">
        <v>750</v>
      </c>
      <c r="B38" s="104">
        <f>IFERROR(VLOOKUP(A38,MEMORIA!$A:$I,2,FALSE),"NÃO TEM")</f>
        <v>100978</v>
      </c>
      <c r="C38" s="104" t="str">
        <f>IFERROR(VLOOKUP(A38,MEMORIA!$A:$I,4,FALSE),"NÃO TEM")</f>
        <v>SINAPI</v>
      </c>
      <c r="D38" s="105" t="str">
        <f>IFERROR(VLOOKUP(A38,MEMORIA!$A:$I,3,FALSE),"NÃO TEM")</f>
        <v>CARGA, MANOBRA E DESCARGA DE SOLOS E MATERIAIS GRANULARES EM CAMINHÃO BASCULANTE 10 M³ - CARGA COM ESCAVADEIRA HIDRÁULICA (CAÇAMBA DE 1,20 M³ / 155 HP) E DESCARGA LIVRE (UNIDADE: M3). AF_07/2020</v>
      </c>
      <c r="E38" s="104" t="str">
        <f>IFERROR(VLOOKUP(A38,MEMORIA!$A:$I,5,FALSE),"NÃO TEM")</f>
        <v>m³</v>
      </c>
      <c r="F38" s="106">
        <f>IFERROR(VLOOKUP(A38,MEMORIA!$A:$I,6,FALSE),"NÃO TEM")</f>
        <v>285</v>
      </c>
      <c r="G38" s="107">
        <f>IFERROR(VLOOKUP(A38,MEMORIA!$A:$I,7,FALSE),"NÃO TEM")</f>
        <v>27.009999999999998</v>
      </c>
      <c r="H38" s="107">
        <f t="shared" si="7"/>
        <v>34.380000000000003</v>
      </c>
      <c r="I38" s="107">
        <f t="shared" si="8"/>
        <v>9798.2999999999993</v>
      </c>
      <c r="J38" s="108">
        <f t="shared" si="9"/>
        <v>3.035513697935633E-3</v>
      </c>
      <c r="L38" s="57">
        <f t="shared" si="3"/>
        <v>7697.85</v>
      </c>
    </row>
    <row r="39" spans="1:12" ht="26.1" customHeight="1" x14ac:dyDescent="0.25">
      <c r="A39" s="104" t="s">
        <v>751</v>
      </c>
      <c r="B39" s="104">
        <f>IFERROR(VLOOKUP(A39,MEMORIA!$A:$I,2,FALSE),"NÃO TEM")</f>
        <v>97650</v>
      </c>
      <c r="C39" s="104" t="str">
        <f>IFERROR(VLOOKUP(A39,MEMORIA!$A:$I,4,FALSE),"NÃO TEM")</f>
        <v>SINAPI</v>
      </c>
      <c r="D39" s="105" t="str">
        <f>IFERROR(VLOOKUP(A39,MEMORIA!$A:$I,3,FALSE),"NÃO TEM")</f>
        <v>REMOÇÃO DE TRAMA DE MADEIRA PARA COBERTURA, DE FORMA MANUAL, SEM REAPROVEITAMENTO. AF_09/2023</v>
      </c>
      <c r="E39" s="104" t="str">
        <f>IFERROR(VLOOKUP(A39,MEMORIA!$A:$I,5,FALSE),"NÃO TEM")</f>
        <v>m²</v>
      </c>
      <c r="F39" s="106">
        <f>IFERROR(VLOOKUP(A39,MEMORIA!$A:$I,6,FALSE),"NÃO TEM")</f>
        <v>185.25600000000003</v>
      </c>
      <c r="G39" s="107">
        <f>IFERROR(VLOOKUP(A39,MEMORIA!$A:$I,7,FALSE),"NÃO TEM")</f>
        <v>7.15</v>
      </c>
      <c r="H39" s="107">
        <f t="shared" si="7"/>
        <v>9.1</v>
      </c>
      <c r="I39" s="107">
        <f t="shared" si="8"/>
        <v>1685.83</v>
      </c>
      <c r="J39" s="108">
        <f t="shared" si="9"/>
        <v>5.2227019558401234E-4</v>
      </c>
      <c r="L39" s="57">
        <f t="shared" si="3"/>
        <v>1324.58</v>
      </c>
    </row>
    <row r="40" spans="1:12" ht="39" customHeight="1" x14ac:dyDescent="0.25">
      <c r="A40" s="104" t="s">
        <v>752</v>
      </c>
      <c r="B40" s="104">
        <f>IFERROR(VLOOKUP(A40,MEMORIA!$A:$I,2,FALSE),"NÃO TEM")</f>
        <v>95875</v>
      </c>
      <c r="C40" s="104" t="str">
        <f>IFERROR(VLOOKUP(A40,MEMORIA!$A:$I,4,FALSE),"NÃO TEM")</f>
        <v>SINAPI</v>
      </c>
      <c r="D40" s="105" t="str">
        <f>IFERROR(VLOOKUP(A40,MEMORIA!$A:$I,3,FALSE),"NÃO TEM")</f>
        <v>TRANSPORTE COM CAMINHÃO BASCULANTE DE 10 M³, EM VIA URBANA PAVIMENTADA, DMT ATÉ 30 KM (UNIDADE: M3XKM). AF_07/2020</v>
      </c>
      <c r="E40" s="104" t="str">
        <f>IFERROR(VLOOKUP(A40,MEMORIA!$A:$I,5,FALSE),"NÃO TEM")</f>
        <v>M3XKM</v>
      </c>
      <c r="F40" s="106">
        <f>IFERROR(VLOOKUP(A40,MEMORIA!$A:$I,6,FALSE),"NÃO TEM")</f>
        <v>1220</v>
      </c>
      <c r="G40" s="107">
        <f>IFERROR(VLOOKUP(A40,MEMORIA!$A:$I,7,FALSE),"NÃO TEM")</f>
        <v>2.41</v>
      </c>
      <c r="H40" s="107">
        <f t="shared" si="7"/>
        <v>3.07</v>
      </c>
      <c r="I40" s="107">
        <f t="shared" si="8"/>
        <v>3745.4</v>
      </c>
      <c r="J40" s="108">
        <f t="shared" si="9"/>
        <v>1.1603250568208894E-3</v>
      </c>
      <c r="L40" s="57">
        <f t="shared" si="3"/>
        <v>2940.2</v>
      </c>
    </row>
    <row r="41" spans="1:12" ht="24" customHeight="1" x14ac:dyDescent="0.25">
      <c r="A41" s="99" t="s">
        <v>16</v>
      </c>
      <c r="B41" s="99"/>
      <c r="C41" s="99"/>
      <c r="D41" s="100" t="s">
        <v>305</v>
      </c>
      <c r="E41" s="100"/>
      <c r="F41" s="101"/>
      <c r="G41" s="100"/>
      <c r="H41" s="100"/>
      <c r="I41" s="102">
        <f>SUM(I42:I47)</f>
        <v>139586.14000000001</v>
      </c>
      <c r="J41" s="103">
        <f>I41/$H$280</f>
        <v>4.3243791271134896E-2</v>
      </c>
      <c r="L41" s="57">
        <f t="shared" si="3"/>
        <v>0</v>
      </c>
    </row>
    <row r="42" spans="1:12" ht="51.95" customHeight="1" x14ac:dyDescent="0.25">
      <c r="A42" s="104" t="s">
        <v>17</v>
      </c>
      <c r="B42" s="104">
        <f>IFERROR(VLOOKUP(A42,MEMORIA!$A:$I,2,FALSE),"NÃO TEM")</f>
        <v>103362</v>
      </c>
      <c r="C42" s="104" t="str">
        <f>IFERROR(VLOOKUP(A42,MEMORIA!$A:$I,4,FALSE),"NÃO TEM")</f>
        <v>SINAPI</v>
      </c>
      <c r="D42" s="105" t="str">
        <f>IFERROR(VLOOKUP(A42,MEMORIA!$A:$I,3,FALSE),"NÃO TEM")</f>
        <v>ALVENARIA DE VEDAÇÃO DE BLOCOS CERÂMICOS FURADOS NA HORIZONTAL DE 19X19X29 CM (ESPESSURA 19CM) E ARGAMASSA DE ASSENTAMENTO COM PREPARO EM BETONEIRA. AF_12/2021</v>
      </c>
      <c r="E42" s="104" t="str">
        <f>IFERROR(VLOOKUP(A42,MEMORIA!$A:$I,5,FALSE),"NÃO TEM")</f>
        <v>m²</v>
      </c>
      <c r="F42" s="106">
        <f>IFERROR(VLOOKUP(A42,MEMORIA!$A:$I,6,FALSE),"NÃO TEM")</f>
        <v>26.32</v>
      </c>
      <c r="G42" s="107">
        <f>IFERROR(VLOOKUP(A42,MEMORIA!$A:$I,7,FALSE),"NÃO TEM")</f>
        <v>91.08</v>
      </c>
      <c r="H42" s="107">
        <f t="shared" ref="H42:H47" si="10">ROUND(G42 * (1 + 27.3 / 100), 2)</f>
        <v>115.94</v>
      </c>
      <c r="I42" s="107">
        <f t="shared" ref="I42:I47" si="11">ROUND(F42 * H42, 2)</f>
        <v>3051.54</v>
      </c>
      <c r="J42" s="108">
        <f t="shared" ref="J42:J47" si="12">I42/$H$280</f>
        <v>9.4536720347391915E-4</v>
      </c>
      <c r="L42" s="57">
        <f t="shared" si="3"/>
        <v>2397.23</v>
      </c>
    </row>
    <row r="43" spans="1:12" ht="51.95" customHeight="1" x14ac:dyDescent="0.25">
      <c r="A43" s="104" t="s">
        <v>20</v>
      </c>
      <c r="B43" s="104">
        <f>IFERROR(VLOOKUP(A43,MEMORIA!$A:$I,2,FALSE),"NÃO TEM")</f>
        <v>103332</v>
      </c>
      <c r="C43" s="104" t="str">
        <f>IFERROR(VLOOKUP(A43,MEMORIA!$A:$I,4,FALSE),"NÃO TEM")</f>
        <v>SINAPI</v>
      </c>
      <c r="D43" s="105" t="str">
        <f>IFERROR(VLOOKUP(A43,MEMORIA!$A:$I,3,FALSE),"NÃO TEM")</f>
        <v>ALVENARIA DE VEDAÇÃO DE BLOCOS CERÂMICOS FURADOS NA HORIZONTAL DE 9X14X19 CM (ESPESSURA 9 CM) E ARGAMASSA DE ASSENTAMENTO COM PREPARO EM BETONEIRA. AF_12/2021</v>
      </c>
      <c r="E43" s="104" t="str">
        <f>IFERROR(VLOOKUP(A43,MEMORIA!$A:$I,5,FALSE),"NÃO TEM")</f>
        <v>m²</v>
      </c>
      <c r="F43" s="106">
        <f>IFERROR(VLOOKUP(A43,MEMORIA!$A:$I,6,FALSE),"NÃO TEM")</f>
        <v>42</v>
      </c>
      <c r="G43" s="107">
        <f>IFERROR(VLOOKUP(A43,MEMORIA!$A:$I,7,FALSE),"NÃO TEM")</f>
        <v>109.24</v>
      </c>
      <c r="H43" s="107">
        <f t="shared" si="10"/>
        <v>139.06</v>
      </c>
      <c r="I43" s="107">
        <f t="shared" si="11"/>
        <v>5840.52</v>
      </c>
      <c r="J43" s="108">
        <f t="shared" si="12"/>
        <v>1.8093933093564216E-3</v>
      </c>
      <c r="L43" s="57">
        <f t="shared" si="3"/>
        <v>4588.08</v>
      </c>
    </row>
    <row r="44" spans="1:12" ht="26.1" customHeight="1" x14ac:dyDescent="0.25">
      <c r="A44" s="104" t="s">
        <v>22</v>
      </c>
      <c r="B44" s="104">
        <f>IFERROR(VLOOKUP(A44,MEMORIA!$A:$I,2,FALSE),"NÃO TEM")</f>
        <v>3310</v>
      </c>
      <c r="C44" s="104" t="str">
        <f>IFERROR(VLOOKUP(A44,MEMORIA!$A:$I,4,FALSE),"NÃO TEM")</f>
        <v>ORSE</v>
      </c>
      <c r="D44" s="105" t="str">
        <f>IFERROR(VLOOKUP(A44,MEMORIA!$A:$I,3,FALSE),"NÃO TEM")</f>
        <v>CHAPISCO EM PAREDE COM ARGAMASSA TRAÇO T1 - 1:3 (CIMENTO / AREIA) - REVISADO 08/2015</v>
      </c>
      <c r="E44" s="104" t="str">
        <f>IFERROR(VLOOKUP(A44,MEMORIA!$A:$I,5,FALSE),"NÃO TEM")</f>
        <v>m²</v>
      </c>
      <c r="F44" s="106">
        <f>IFERROR(VLOOKUP(A44,MEMORIA!$A:$I,6,FALSE),"NÃO TEM")</f>
        <v>84</v>
      </c>
      <c r="G44" s="107">
        <f>IFERROR(VLOOKUP(A44,MEMORIA!$A:$I,7,FALSE),"NÃO TEM")</f>
        <v>6.6000000000000005</v>
      </c>
      <c r="H44" s="107">
        <f t="shared" si="10"/>
        <v>8.4</v>
      </c>
      <c r="I44" s="107">
        <f t="shared" si="11"/>
        <v>705.6</v>
      </c>
      <c r="J44" s="108">
        <f t="shared" si="12"/>
        <v>2.1859490577583692E-4</v>
      </c>
      <c r="L44" s="57">
        <f t="shared" si="3"/>
        <v>554.4</v>
      </c>
    </row>
    <row r="45" spans="1:12" ht="51.95" customHeight="1" x14ac:dyDescent="0.25">
      <c r="A45" s="104" t="s">
        <v>27</v>
      </c>
      <c r="B45" s="104">
        <f>IFERROR(VLOOKUP(A45,MEMORIA!$A:$I,2,FALSE),"NÃO TEM")</f>
        <v>104234</v>
      </c>
      <c r="C45" s="104" t="str">
        <f>IFERROR(VLOOKUP(A45,MEMORIA!$A:$I,4,FALSE),"NÃO TEM")</f>
        <v>SINAPI</v>
      </c>
      <c r="D45" s="105" t="str">
        <f>IFERROR(VLOOKUP(A45,MEMORIA!$A:$I,3,FALSE),"NÃO TEM")</f>
        <v>EMBOÇO OU MASSA ÚNICA EM ARGAMASSA TRAÇO 1:2:8, PREPARO MANUAL, APLICADA MANUALMENTE EM
PANOS DE FACHADA SEM PRESENÇA DE VÃOS, ESPESSURA DE 25 MM, ACESSO POR ANDAIME. AF_08/2022</v>
      </c>
      <c r="E45" s="104" t="str">
        <f>IFERROR(VLOOKUP(A45,MEMORIA!$A:$I,5,FALSE),"NÃO TEM")</f>
        <v>m²</v>
      </c>
      <c r="F45" s="106">
        <f>IFERROR(VLOOKUP(A45,MEMORIA!$A:$I,6,FALSE),"NÃO TEM")</f>
        <v>104.94399999999999</v>
      </c>
      <c r="G45" s="107">
        <f>IFERROR(VLOOKUP(A45,MEMORIA!$A:$I,7,FALSE),"NÃO TEM")</f>
        <v>39.549999999999997</v>
      </c>
      <c r="H45" s="107">
        <f t="shared" si="10"/>
        <v>50.35</v>
      </c>
      <c r="I45" s="107">
        <f t="shared" si="11"/>
        <v>5283.93</v>
      </c>
      <c r="J45" s="108">
        <f t="shared" si="12"/>
        <v>1.6369617070239766E-3</v>
      </c>
      <c r="L45" s="57">
        <f t="shared" si="3"/>
        <v>4150.54</v>
      </c>
    </row>
    <row r="46" spans="1:12" ht="104.1" customHeight="1" x14ac:dyDescent="0.25">
      <c r="A46" s="104" t="s">
        <v>28</v>
      </c>
      <c r="B46" s="104" t="str">
        <f>IFERROR(VLOOKUP(A46,MEMORIA!$A:$I,2,FALSE),"NÃO TEM")</f>
        <v>CPU2</v>
      </c>
      <c r="C46" s="104" t="str">
        <f>IFERROR(VLOOKUP(A46,MEMORIA!$A:$I,4,FALSE),"NÃO TEM")</f>
        <v>Próprio</v>
      </c>
      <c r="D46" s="105" t="str">
        <f>IFERROR(VLOOKUP(A46,MEMORIA!$A:$I,3,FALSE),"NÃO TEM")</f>
        <v>FORNECIMENTO E INSTALAÇÃO DE PAREDE DE DIVISÓRIAS, COM 10 MM DE ESPESSURA, NA ELEVAÇÃO PAINEL EM VIDRO SIMPLES DO PISO AO TETO, ESTRUTURA 100% EM PERFIS DE ALUMÍNIO EXTRUDADO ANODIZADO NA COR BRONZE, COMPOSTO DE QUADRO DE VIDROS TEMPERADO COM 10 MM DE ESPESSURA, USAR GUIA NO PISO E TETO. (DIVISORIAS COM CERTIFICAÇÃO DA ABNT) MARCA DIVIFORMA OU SIMILAR</v>
      </c>
      <c r="E46" s="104" t="str">
        <f>IFERROR(VLOOKUP(A46,MEMORIA!$A:$I,5,FALSE),"NÃO TEM")</f>
        <v>m²</v>
      </c>
      <c r="F46" s="106">
        <f>IFERROR(VLOOKUP(A46,MEMORIA!$A:$I,6,FALSE),"NÃO TEM")</f>
        <v>126.27999999999997</v>
      </c>
      <c r="G46" s="107">
        <f>IFERROR(VLOOKUP(A46,MEMORIA!$A:$I,7,FALSE),"NÃO TEM")</f>
        <v>557</v>
      </c>
      <c r="H46" s="107">
        <f t="shared" si="10"/>
        <v>709.06</v>
      </c>
      <c r="I46" s="107">
        <f t="shared" si="11"/>
        <v>89540.1</v>
      </c>
      <c r="J46" s="108">
        <f t="shared" si="12"/>
        <v>2.7739526250933979E-2</v>
      </c>
      <c r="L46" s="57">
        <f t="shared" si="3"/>
        <v>70337.960000000006</v>
      </c>
    </row>
    <row r="47" spans="1:12" ht="51.95" customHeight="1" x14ac:dyDescent="0.25">
      <c r="A47" s="104" t="s">
        <v>29</v>
      </c>
      <c r="B47" s="104">
        <f>IFERROR(VLOOKUP(A47,MEMORIA!$A:$I,2,FALSE),"NÃO TEM")</f>
        <v>104723</v>
      </c>
      <c r="C47" s="104" t="str">
        <f>IFERROR(VLOOKUP(A47,MEMORIA!$A:$I,4,FALSE),"NÃO TEM")</f>
        <v>SINAPI</v>
      </c>
      <c r="D47" s="105" t="str">
        <f>IFERROR(VLOOKUP(A47,MEMORIA!$A:$I,3,FALSE),"NÃO TEM")</f>
        <v>PAREDE COM SISTEMA EM CHAPAS DE GESSO PARA DRYWALL, USO INTERNO, COM DUAS FACES DUPLAS E ESTRUTURA METÁLICA COM GUIAS DUPLAS PARA PAREDES COM ÁREA LÍQUIDA MENOR QUE 6 M2, COM VÃOS.
AF_07/2023_PS</v>
      </c>
      <c r="E47" s="104" t="str">
        <f>IFERROR(VLOOKUP(A47,MEMORIA!$A:$I,5,FALSE),"NÃO TEM")</f>
        <v>m²</v>
      </c>
      <c r="F47" s="106">
        <f>IFERROR(VLOOKUP(A47,MEMORIA!$A:$I,6,FALSE),"NÃO TEM")</f>
        <v>135.875</v>
      </c>
      <c r="G47" s="107">
        <f>IFERROR(VLOOKUP(A47,MEMORIA!$A:$I,7,FALSE),"NÃO TEM")</f>
        <v>203.3</v>
      </c>
      <c r="H47" s="107">
        <f t="shared" si="10"/>
        <v>258.8</v>
      </c>
      <c r="I47" s="107">
        <f t="shared" si="11"/>
        <v>35164.449999999997</v>
      </c>
      <c r="J47" s="108">
        <f t="shared" si="12"/>
        <v>1.0893947894570759E-2</v>
      </c>
      <c r="L47" s="57">
        <f t="shared" si="3"/>
        <v>27623.39</v>
      </c>
    </row>
    <row r="48" spans="1:12" ht="24" customHeight="1" x14ac:dyDescent="0.25">
      <c r="A48" s="99" t="s">
        <v>31</v>
      </c>
      <c r="B48" s="99"/>
      <c r="C48" s="99"/>
      <c r="D48" s="100" t="s">
        <v>138</v>
      </c>
      <c r="E48" s="100"/>
      <c r="F48" s="101"/>
      <c r="G48" s="100"/>
      <c r="H48" s="100"/>
      <c r="I48" s="102">
        <f>SUM(I49:I52)</f>
        <v>220615.80000000005</v>
      </c>
      <c r="J48" s="103">
        <f>I48/$H$280</f>
        <v>6.8346782899179268E-2</v>
      </c>
      <c r="L48" s="57">
        <f t="shared" si="3"/>
        <v>0</v>
      </c>
    </row>
    <row r="49" spans="1:12" ht="39" customHeight="1" x14ac:dyDescent="0.25">
      <c r="A49" s="104" t="s">
        <v>353</v>
      </c>
      <c r="B49" s="104">
        <f>IFERROR(VLOOKUP(A49,MEMORIA!$A:$I,2,FALSE),"NÃO TEM")</f>
        <v>9617</v>
      </c>
      <c r="C49" s="104" t="str">
        <f>IFERROR(VLOOKUP(A49,MEMORIA!$A:$I,4,FALSE),"NÃO TEM")</f>
        <v>ORSE</v>
      </c>
      <c r="D49" s="105" t="str">
        <f>IFERROR(VLOOKUP(A49,MEMORIA!$A:$I,3,FALSE),"NÃO TEM")</f>
        <v>PISO VINÍLICO 18,4 X 95 CM, E = 3 MM, REF.AMBIENTA RÚSTICO (TARKETT OU SIMILAR), EXCLUSIVE CIMENTADO - FORNECIMENTO E INSTALAÇÃO - REV 01</v>
      </c>
      <c r="E49" s="104" t="str">
        <f>IFERROR(VLOOKUP(A49,MEMORIA!$A:$I,5,FALSE),"NÃO TEM")</f>
        <v>m²</v>
      </c>
      <c r="F49" s="106">
        <f>IFERROR(VLOOKUP(A49,MEMORIA!$A:$I,6,FALSE),"NÃO TEM")</f>
        <v>277.60999999999996</v>
      </c>
      <c r="G49" s="107">
        <f>IFERROR(VLOOKUP(A49,MEMORIA!$A:$I,7,FALSE),"NÃO TEM")</f>
        <v>248.3</v>
      </c>
      <c r="H49" s="107">
        <f t="shared" ref="H49:H52" si="13">ROUND(G49 * (1 + 27.3 / 100), 2)</f>
        <v>316.08999999999997</v>
      </c>
      <c r="I49" s="107">
        <f t="shared" ref="I49:I52" si="14">ROUND(F49 * H49, 2)</f>
        <v>87749.74</v>
      </c>
      <c r="J49" s="108">
        <f t="shared" ref="J49:J52" si="15">I49/$H$280</f>
        <v>2.7184872657531445E-2</v>
      </c>
      <c r="L49" s="57">
        <f t="shared" si="3"/>
        <v>68930.559999999998</v>
      </c>
    </row>
    <row r="50" spans="1:12" ht="39" customHeight="1" x14ac:dyDescent="0.25">
      <c r="A50" s="104" t="s">
        <v>32</v>
      </c>
      <c r="B50" s="104">
        <f>IFERROR(VLOOKUP(A50,MEMORIA!$A:$I,2,FALSE),"NÃO TEM")</f>
        <v>104596</v>
      </c>
      <c r="C50" s="104" t="str">
        <f>IFERROR(VLOOKUP(A50,MEMORIA!$A:$I,4,FALSE),"NÃO TEM")</f>
        <v>SINAPI</v>
      </c>
      <c r="D50" s="105" t="str">
        <f>IFERROR(VLOOKUP(A50,MEMORIA!$A:$I,3,FALSE),"NÃO TEM")</f>
        <v>REVESTIMENTO CERÂMICO PARA PISO COM PLACAS TIPO PORCELANATO DE DIMENSÕES 80X80 CM APLICADA EM
AMBIENTES DE ÁREA MENOR QUE 5 M². AF_02/2023_PE</v>
      </c>
      <c r="E50" s="104" t="str">
        <f>IFERROR(VLOOKUP(A50,MEMORIA!$A:$I,5,FALSE),"NÃO TEM")</f>
        <v>m²</v>
      </c>
      <c r="F50" s="106">
        <f>IFERROR(VLOOKUP(A50,MEMORIA!$A:$I,6,FALSE),"NÃO TEM")</f>
        <v>522.92000000000007</v>
      </c>
      <c r="G50" s="107">
        <f>IFERROR(VLOOKUP(A50,MEMORIA!$A:$I,7,FALSE),"NÃO TEM")</f>
        <v>150.16</v>
      </c>
      <c r="H50" s="107">
        <f t="shared" si="13"/>
        <v>191.15</v>
      </c>
      <c r="I50" s="107">
        <f t="shared" si="14"/>
        <v>99956.160000000003</v>
      </c>
      <c r="J50" s="108">
        <f t="shared" si="15"/>
        <v>3.0966422019436619E-2</v>
      </c>
      <c r="L50" s="57">
        <f t="shared" si="3"/>
        <v>78521.67</v>
      </c>
    </row>
    <row r="51" spans="1:12" ht="51.95" customHeight="1" x14ac:dyDescent="0.25">
      <c r="A51" s="104" t="s">
        <v>754</v>
      </c>
      <c r="B51" s="104">
        <f>IFERROR(VLOOKUP(A51,MEMORIA!$A:$I,2,FALSE),"NÃO TEM")</f>
        <v>11177</v>
      </c>
      <c r="C51" s="104" t="str">
        <f>IFERROR(VLOOKUP(A51,MEMORIA!$A:$I,4,FALSE),"NÃO TEM")</f>
        <v>ORSE</v>
      </c>
      <c r="D51" s="105" t="str">
        <f>IFERROR(VLOOKUP(A51,MEMORIA!$A:$I,3,FALSE),"NÃO TEM")</f>
        <v>REVESTIMENTO CERÂMICO PARA PAREDE, 10 X 10 CM OU SIMILAR, TIPO A (EXTRA) - CORES QUENTES , ASSENTADA EM ARGAMASSA PRÉ-FABRICADA DE CIMENTO COLANTE ACII E REJUNTE CIMENTÍCIO.</v>
      </c>
      <c r="E51" s="104" t="str">
        <f>IFERROR(VLOOKUP(A51,MEMORIA!$A:$I,5,FALSE),"NÃO TEM")</f>
        <v>m²</v>
      </c>
      <c r="F51" s="106">
        <f>IFERROR(VLOOKUP(A51,MEMORIA!$A:$I,6,FALSE),"NÃO TEM")</f>
        <v>161.83999999999997</v>
      </c>
      <c r="G51" s="107">
        <f>IFERROR(VLOOKUP(A51,MEMORIA!$A:$I,7,FALSE),"NÃO TEM")</f>
        <v>123.61000000000001</v>
      </c>
      <c r="H51" s="107">
        <f t="shared" si="13"/>
        <v>157.36000000000001</v>
      </c>
      <c r="I51" s="107">
        <f t="shared" si="14"/>
        <v>25467.14</v>
      </c>
      <c r="J51" s="108">
        <f t="shared" si="15"/>
        <v>7.8897209023243292E-3</v>
      </c>
      <c r="L51" s="57">
        <f t="shared" si="3"/>
        <v>20005.04</v>
      </c>
    </row>
    <row r="52" spans="1:12" ht="26.1" customHeight="1" x14ac:dyDescent="0.25">
      <c r="A52" s="104" t="s">
        <v>34</v>
      </c>
      <c r="B52" s="104">
        <f>IFERROR(VLOOKUP(A52,MEMORIA!$A:$I,2,FALSE),"NÃO TEM")</f>
        <v>10046</v>
      </c>
      <c r="C52" s="104" t="str">
        <f>IFERROR(VLOOKUP(A52,MEMORIA!$A:$I,4,FALSE),"NÃO TEM")</f>
        <v>ORSE</v>
      </c>
      <c r="D52" s="105" t="str">
        <f>IFERROR(VLOOKUP(A52,MEMORIA!$A:$I,3,FALSE),"NÃO TEM")</f>
        <v>RODAPÉ VINÍLICO H=5CM, E=1MM, FIXADO C/ COLA, SOBRE EMBOÇO</v>
      </c>
      <c r="E52" s="104" t="str">
        <f>IFERROR(VLOOKUP(A52,MEMORIA!$A:$I,5,FALSE),"NÃO TEM")</f>
        <v>m</v>
      </c>
      <c r="F52" s="106">
        <f>IFERROR(VLOOKUP(A52,MEMORIA!$A:$I,6,FALSE),"NÃO TEM")</f>
        <v>156</v>
      </c>
      <c r="G52" s="107">
        <f>IFERROR(VLOOKUP(A52,MEMORIA!$A:$I,7,FALSE),"NÃO TEM")</f>
        <v>37.480000000000004</v>
      </c>
      <c r="H52" s="107">
        <f t="shared" si="13"/>
        <v>47.71</v>
      </c>
      <c r="I52" s="107">
        <f t="shared" si="14"/>
        <v>7442.76</v>
      </c>
      <c r="J52" s="108">
        <f t="shared" si="15"/>
        <v>2.3057673198868594E-3</v>
      </c>
      <c r="L52" s="57">
        <f t="shared" si="3"/>
        <v>5846.88</v>
      </c>
    </row>
    <row r="53" spans="1:12" ht="24" customHeight="1" x14ac:dyDescent="0.25">
      <c r="A53" s="99" t="s">
        <v>35</v>
      </c>
      <c r="B53" s="99"/>
      <c r="C53" s="99"/>
      <c r="D53" s="100" t="s">
        <v>43</v>
      </c>
      <c r="E53" s="100"/>
      <c r="F53" s="101"/>
      <c r="G53" s="100"/>
      <c r="H53" s="100"/>
      <c r="I53" s="102">
        <f>SUM(I54:I59)</f>
        <v>60698</v>
      </c>
      <c r="J53" s="103">
        <f>I53/$H$280</f>
        <v>1.8804242617321072E-2</v>
      </c>
      <c r="L53" s="57">
        <f t="shared" si="3"/>
        <v>0</v>
      </c>
    </row>
    <row r="54" spans="1:12" ht="26.1" customHeight="1" x14ac:dyDescent="0.25">
      <c r="A54" s="104" t="s">
        <v>36</v>
      </c>
      <c r="B54" s="104">
        <f>IFERROR(VLOOKUP(A54,MEMORIA!$A:$I,2,FALSE),"NÃO TEM")</f>
        <v>88485</v>
      </c>
      <c r="C54" s="104" t="str">
        <f>IFERROR(VLOOKUP(A54,MEMORIA!$A:$I,4,FALSE),"NÃO TEM")</f>
        <v>SINAPI</v>
      </c>
      <c r="D54" s="105" t="str">
        <f>IFERROR(VLOOKUP(A54,MEMORIA!$A:$I,3,FALSE),"NÃO TEM")</f>
        <v>FUNDO SELADOR ACRÍLICO, APLICAÇÃO MANUAL EM PAREDE, UMA DEMÃO. AF_04/2023</v>
      </c>
      <c r="E54" s="104" t="str">
        <f>IFERROR(VLOOKUP(A54,MEMORIA!$A:$I,5,FALSE),"NÃO TEM")</f>
        <v>m²</v>
      </c>
      <c r="F54" s="106">
        <f>IFERROR(VLOOKUP(A54,MEMORIA!$A:$I,6,FALSE),"NÃO TEM")</f>
        <v>711.19999999999993</v>
      </c>
      <c r="G54" s="107">
        <f>IFERROR(VLOOKUP(A54,MEMORIA!$A:$I,7,FALSE),"NÃO TEM")</f>
        <v>3.5100000000000002</v>
      </c>
      <c r="H54" s="107">
        <f t="shared" ref="H54:H59" si="16">ROUND(G54 * (1 + 27.3 / 100), 2)</f>
        <v>4.47</v>
      </c>
      <c r="I54" s="107">
        <f t="shared" ref="I54:I59" si="17">ROUND(F54 * H54, 2)</f>
        <v>3179.06</v>
      </c>
      <c r="J54" s="108">
        <f t="shared" ref="J54:J59" si="18">I54/$H$280</f>
        <v>9.8487290413227331E-4</v>
      </c>
      <c r="L54" s="57">
        <f t="shared" si="3"/>
        <v>2496.31</v>
      </c>
    </row>
    <row r="55" spans="1:12" ht="26.1" customHeight="1" x14ac:dyDescent="0.25">
      <c r="A55" s="104" t="s">
        <v>252</v>
      </c>
      <c r="B55" s="104">
        <f>IFERROR(VLOOKUP(A55,MEMORIA!$A:$I,2,FALSE),"NÃO TEM")</f>
        <v>88494</v>
      </c>
      <c r="C55" s="104" t="str">
        <f>IFERROR(VLOOKUP(A55,MEMORIA!$A:$I,4,FALSE),"NÃO TEM")</f>
        <v>SINAPI</v>
      </c>
      <c r="D55" s="105" t="str">
        <f>IFERROR(VLOOKUP(A55,MEMORIA!$A:$I,3,FALSE),"NÃO TEM")</f>
        <v>EMASSAMENTO COM MASSA LÁTEX, APLICAÇÃO EM TETO, UMA DEMÃO, LIXAMENTO MANUAL. AF_04/2023</v>
      </c>
      <c r="E55" s="104" t="str">
        <f>IFERROR(VLOOKUP(A55,MEMORIA!$A:$I,5,FALSE),"NÃO TEM")</f>
        <v>m²</v>
      </c>
      <c r="F55" s="106">
        <f>IFERROR(VLOOKUP(A55,MEMORIA!$A:$I,6,FALSE),"NÃO TEM")</f>
        <v>711.19999999999993</v>
      </c>
      <c r="G55" s="107">
        <f>IFERROR(VLOOKUP(A55,MEMORIA!$A:$I,7,FALSE),"NÃO TEM")</f>
        <v>18.450000000000003</v>
      </c>
      <c r="H55" s="107">
        <f t="shared" si="16"/>
        <v>23.49</v>
      </c>
      <c r="I55" s="107">
        <f t="shared" si="17"/>
        <v>16706.09</v>
      </c>
      <c r="J55" s="108">
        <f t="shared" si="18"/>
        <v>5.1755472922798348E-3</v>
      </c>
      <c r="L55" s="57">
        <f t="shared" si="3"/>
        <v>13121.64</v>
      </c>
    </row>
    <row r="56" spans="1:12" ht="26.1" customHeight="1" x14ac:dyDescent="0.25">
      <c r="A56" s="104" t="s">
        <v>253</v>
      </c>
      <c r="B56" s="104">
        <f>IFERROR(VLOOKUP(A56,MEMORIA!$A:$I,2,FALSE),"NÃO TEM")</f>
        <v>88497</v>
      </c>
      <c r="C56" s="104" t="str">
        <f>IFERROR(VLOOKUP(A56,MEMORIA!$A:$I,4,FALSE),"NÃO TEM")</f>
        <v>SINAPI</v>
      </c>
      <c r="D56" s="105" t="str">
        <f>IFERROR(VLOOKUP(A56,MEMORIA!$A:$I,3,FALSE),"NÃO TEM")</f>
        <v>EMASSAMENTO COM MASSA LÁTEX, APLICAÇÃO EM PAREDES, UMA DEMÃO, LIXAMENTO MANUAL. AF_04/2023</v>
      </c>
      <c r="E56" s="104" t="str">
        <f>IFERROR(VLOOKUP(A56,MEMORIA!$A:$I,5,FALSE),"NÃO TEM")</f>
        <v>m²</v>
      </c>
      <c r="F56" s="106">
        <f>IFERROR(VLOOKUP(A56,MEMORIA!$A:$I,6,FALSE),"NÃO TEM")</f>
        <v>711.19999999999993</v>
      </c>
      <c r="G56" s="107">
        <f>IFERROR(VLOOKUP(A56,MEMORIA!$A:$I,7,FALSE),"NÃO TEM")</f>
        <v>15.09</v>
      </c>
      <c r="H56" s="107">
        <f t="shared" si="16"/>
        <v>19.21</v>
      </c>
      <c r="I56" s="107">
        <f t="shared" si="17"/>
        <v>13662.15</v>
      </c>
      <c r="J56" s="108">
        <f t="shared" si="18"/>
        <v>4.2325345690835464E-3</v>
      </c>
      <c r="L56" s="57">
        <f t="shared" si="3"/>
        <v>10732.01</v>
      </c>
    </row>
    <row r="57" spans="1:12" ht="26.1" customHeight="1" x14ac:dyDescent="0.25">
      <c r="A57" s="104" t="s">
        <v>254</v>
      </c>
      <c r="B57" s="104">
        <f>IFERROR(VLOOKUP(A57,MEMORIA!$A:$I,2,FALSE),"NÃO TEM")</f>
        <v>88489</v>
      </c>
      <c r="C57" s="104" t="str">
        <f>IFERROR(VLOOKUP(A57,MEMORIA!$A:$I,4,FALSE),"NÃO TEM")</f>
        <v>SINAPI</v>
      </c>
      <c r="D57" s="105" t="str">
        <f>IFERROR(VLOOKUP(A57,MEMORIA!$A:$I,3,FALSE),"NÃO TEM")</f>
        <v>PINTURA LÁTEX ACRÍLICA PREMIUM, APLICAÇÃO MANUAL EM PAREDES, DUAS DEMÃOS. AF_04/2023</v>
      </c>
      <c r="E57" s="104" t="str">
        <f>IFERROR(VLOOKUP(A57,MEMORIA!$A:$I,5,FALSE),"NÃO TEM")</f>
        <v>m²</v>
      </c>
      <c r="F57" s="106">
        <f>IFERROR(VLOOKUP(A57,MEMORIA!$A:$I,6,FALSE),"NÃO TEM")</f>
        <v>1260</v>
      </c>
      <c r="G57" s="107">
        <f>IFERROR(VLOOKUP(A57,MEMORIA!$A:$I,7,FALSE),"NÃO TEM")</f>
        <v>12.29</v>
      </c>
      <c r="H57" s="107">
        <f t="shared" si="16"/>
        <v>15.65</v>
      </c>
      <c r="I57" s="107">
        <f t="shared" si="17"/>
        <v>19719</v>
      </c>
      <c r="J57" s="108">
        <f t="shared" si="18"/>
        <v>6.1089469203425848E-3</v>
      </c>
      <c r="L57" s="57">
        <f t="shared" si="3"/>
        <v>15485.4</v>
      </c>
    </row>
    <row r="58" spans="1:12" ht="26.1" customHeight="1" x14ac:dyDescent="0.25">
      <c r="A58" s="104" t="s">
        <v>255</v>
      </c>
      <c r="B58" s="104">
        <f>IFERROR(VLOOKUP(A58,MEMORIA!$A:$I,2,FALSE),"NÃO TEM")</f>
        <v>96135</v>
      </c>
      <c r="C58" s="104" t="str">
        <f>IFERROR(VLOOKUP(A58,MEMORIA!$A:$I,4,FALSE),"NÃO TEM")</f>
        <v>SINAPI</v>
      </c>
      <c r="D58" s="105" t="str">
        <f>IFERROR(VLOOKUP(A58,MEMORIA!$A:$I,3,FALSE),"NÃO TEM")</f>
        <v>APLICAÇÃO MANUAL DE MASSA ACRÍLICA EM PAREDES EXTERNAS DE CASAS, DUAS DEMÃOS. AF_03/2024</v>
      </c>
      <c r="E58" s="104" t="str">
        <f>IFERROR(VLOOKUP(A58,MEMORIA!$A:$I,5,FALSE),"NÃO TEM")</f>
        <v>m²</v>
      </c>
      <c r="F58" s="106">
        <f>IFERROR(VLOOKUP(A58,MEMORIA!$A:$I,6,FALSE),"NÃO TEM")</f>
        <v>192</v>
      </c>
      <c r="G58" s="107">
        <f>IFERROR(VLOOKUP(A58,MEMORIA!$A:$I,7,FALSE),"NÃO TEM")</f>
        <v>24.63</v>
      </c>
      <c r="H58" s="107">
        <f t="shared" si="16"/>
        <v>31.35</v>
      </c>
      <c r="I58" s="107">
        <f t="shared" si="17"/>
        <v>6019.2</v>
      </c>
      <c r="J58" s="108">
        <f t="shared" si="18"/>
        <v>1.8647483798836699E-3</v>
      </c>
      <c r="L58" s="57">
        <f t="shared" si="3"/>
        <v>4728.96</v>
      </c>
    </row>
    <row r="59" spans="1:12" ht="51.95" customHeight="1" x14ac:dyDescent="0.25">
      <c r="A59" s="104" t="s">
        <v>786</v>
      </c>
      <c r="B59" s="104">
        <f>IFERROR(VLOOKUP(A59,MEMORIA!$A:$I,2,FALSE),"NÃO TEM")</f>
        <v>100742</v>
      </c>
      <c r="C59" s="104" t="str">
        <f>IFERROR(VLOOKUP(A59,MEMORIA!$A:$I,4,FALSE),"NÃO TEM")</f>
        <v>SINAPI</v>
      </c>
      <c r="D59" s="105" t="str">
        <f>IFERROR(VLOOKUP(A59,MEMORIA!$A:$I,3,FALSE),"NÃO TEM")</f>
        <v>PINTURA COM TINTA ALQUÍDICA DE ACABAMENTO (ESMALTE SINTÉTICO ACETINADO) APLICADA A ROLO OU PINCEL SOBRE SUPERFÍCIES METÁLICAS (EXCETO PERFIL) EXECUTADO EM OBRA (POR DEMÃO). AF_01/2020</v>
      </c>
      <c r="E59" s="104" t="str">
        <f>IFERROR(VLOOKUP(A59,MEMORIA!$A:$I,5,FALSE),"NÃO TEM")</f>
        <v>m²</v>
      </c>
      <c r="F59" s="106">
        <f>IFERROR(VLOOKUP(A59,MEMORIA!$A:$I,6,FALSE),"NÃO TEM")</f>
        <v>50</v>
      </c>
      <c r="G59" s="107">
        <f>IFERROR(VLOOKUP(A59,MEMORIA!$A:$I,7,FALSE),"NÃO TEM")</f>
        <v>22.189999999999998</v>
      </c>
      <c r="H59" s="107">
        <f t="shared" si="16"/>
        <v>28.25</v>
      </c>
      <c r="I59" s="107">
        <f t="shared" si="17"/>
        <v>1412.5</v>
      </c>
      <c r="J59" s="108">
        <f t="shared" si="18"/>
        <v>4.3759255159916331E-4</v>
      </c>
      <c r="L59" s="57">
        <f t="shared" si="3"/>
        <v>1109.5</v>
      </c>
    </row>
    <row r="60" spans="1:12" ht="24" customHeight="1" x14ac:dyDescent="0.25">
      <c r="A60" s="99" t="s">
        <v>354</v>
      </c>
      <c r="B60" s="99"/>
      <c r="C60" s="99"/>
      <c r="D60" s="100" t="s">
        <v>111</v>
      </c>
      <c r="E60" s="100"/>
      <c r="F60" s="101"/>
      <c r="G60" s="100"/>
      <c r="H60" s="100"/>
      <c r="I60" s="102">
        <f>SUM(I61:I65)</f>
        <v>102983.65000000001</v>
      </c>
      <c r="J60" s="103">
        <f>I60/$H$280</f>
        <v>3.1904338532031985E-2</v>
      </c>
      <c r="L60" s="57">
        <f t="shared" si="3"/>
        <v>0</v>
      </c>
    </row>
    <row r="61" spans="1:12" ht="39" customHeight="1" x14ac:dyDescent="0.25">
      <c r="A61" s="104" t="s">
        <v>356</v>
      </c>
      <c r="B61" s="104">
        <f>IFERROR(VLOOKUP(A61,MEMORIA!$A:$I,2,FALSE),"NÃO TEM")</f>
        <v>102184</v>
      </c>
      <c r="C61" s="104" t="str">
        <f>IFERROR(VLOOKUP(A61,MEMORIA!$A:$I,4,FALSE),"NÃO TEM")</f>
        <v>SINAPI</v>
      </c>
      <c r="D61" s="105" t="str">
        <f>IFERROR(VLOOKUP(A61,MEMORIA!$A:$I,3,FALSE),"NÃO TEM")</f>
        <v>PORTA DE ABRIR COM MOLA HIDRÁULICA, EM VIDRO TEMPERADO, 90X210 CM, ESPESSURA 10 MM, INCLUSIVE ACESSÓRIOS. AF_01/2021</v>
      </c>
      <c r="E61" s="104" t="str">
        <f>IFERROR(VLOOKUP(A61,MEMORIA!$A:$I,5,FALSE),"NÃO TEM")</f>
        <v>UN</v>
      </c>
      <c r="F61" s="106">
        <f>IFERROR(VLOOKUP(A61,MEMORIA!$A:$I,6,FALSE),"NÃO TEM")</f>
        <v>15</v>
      </c>
      <c r="G61" s="107">
        <f>IFERROR(VLOOKUP(A61,MEMORIA!$A:$I,7,FALSE),"NÃO TEM")</f>
        <v>1961.63</v>
      </c>
      <c r="H61" s="107">
        <f t="shared" ref="H61:H65" si="19">ROUND(G61 * (1 + 27.3 / 100), 2)</f>
        <v>2497.15</v>
      </c>
      <c r="I61" s="107">
        <f t="shared" ref="I61:I65" si="20">ROUND(F61 * H61, 2)</f>
        <v>37457.25</v>
      </c>
      <c r="J61" s="108">
        <f t="shared" ref="J61:J65" si="21">I61/$H$280</f>
        <v>1.1604257418327617E-2</v>
      </c>
      <c r="L61" s="57">
        <f t="shared" si="3"/>
        <v>29424.45</v>
      </c>
    </row>
    <row r="62" spans="1:12" ht="26.1" customHeight="1" x14ac:dyDescent="0.25">
      <c r="A62" s="104" t="s">
        <v>357</v>
      </c>
      <c r="B62" s="104">
        <f>IFERROR(VLOOKUP(A62,MEMORIA!$A:$I,2,FALSE),"NÃO TEM")</f>
        <v>102182</v>
      </c>
      <c r="C62" s="104" t="str">
        <f>IFERROR(VLOOKUP(A62,MEMORIA!$A:$I,4,FALSE),"NÃO TEM")</f>
        <v>SINAPI</v>
      </c>
      <c r="D62" s="105" t="str">
        <f>IFERROR(VLOOKUP(A62,MEMORIA!$A:$I,3,FALSE),"NÃO TEM")</f>
        <v>PORTA PIVOTANTE DE VIDRO TEMPERADO, 90X210 CM, ESPESSURA 10 MM, INCLUSIVE ACESSÓRIOS. AF_01/2021</v>
      </c>
      <c r="E62" s="104" t="str">
        <f>IFERROR(VLOOKUP(A62,MEMORIA!$A:$I,5,FALSE),"NÃO TEM")</f>
        <v>UN</v>
      </c>
      <c r="F62" s="106">
        <f>IFERROR(VLOOKUP(A62,MEMORIA!$A:$I,6,FALSE),"NÃO TEM")</f>
        <v>5</v>
      </c>
      <c r="G62" s="107">
        <f>IFERROR(VLOOKUP(A62,MEMORIA!$A:$I,7,FALSE),"NÃO TEM")</f>
        <v>1137.46</v>
      </c>
      <c r="H62" s="107">
        <f t="shared" si="19"/>
        <v>1447.99</v>
      </c>
      <c r="I62" s="107">
        <f t="shared" si="20"/>
        <v>7239.95</v>
      </c>
      <c r="J62" s="108">
        <f t="shared" si="21"/>
        <v>2.2429367744781327E-3</v>
      </c>
      <c r="L62" s="57">
        <f t="shared" si="3"/>
        <v>5687.3</v>
      </c>
    </row>
    <row r="63" spans="1:12" ht="39" customHeight="1" x14ac:dyDescent="0.25">
      <c r="A63" s="104" t="s">
        <v>358</v>
      </c>
      <c r="B63" s="104">
        <f>IFERROR(VLOOKUP(A63,MEMORIA!$A:$I,2,FALSE),"NÃO TEM")</f>
        <v>102183</v>
      </c>
      <c r="C63" s="104" t="str">
        <f>IFERROR(VLOOKUP(A63,MEMORIA!$A:$I,4,FALSE),"NÃO TEM")</f>
        <v>SINAPI</v>
      </c>
      <c r="D63" s="105" t="str">
        <f>IFERROR(VLOOKUP(A63,MEMORIA!$A:$I,3,FALSE),"NÃO TEM")</f>
        <v>PORTA DE CORRER EM VIDRO TEMPERADO, 2 FOLHAS DE 90X210 CM, ESPESSURA 10 MM, INCLUSIVE ACESSÓRIOS.AF_01/2021</v>
      </c>
      <c r="E63" s="104" t="str">
        <f>IFERROR(VLOOKUP(A63,MEMORIA!$A:$I,5,FALSE),"NÃO TEM")</f>
        <v>UN</v>
      </c>
      <c r="F63" s="106">
        <f>IFERROR(VLOOKUP(A63,MEMORIA!$A:$I,6,FALSE),"NÃO TEM")</f>
        <v>1</v>
      </c>
      <c r="G63" s="107">
        <f>IFERROR(VLOOKUP(A63,MEMORIA!$A:$I,7,FALSE),"NÃO TEM")</f>
        <v>2285.5</v>
      </c>
      <c r="H63" s="107">
        <f t="shared" si="19"/>
        <v>2909.44</v>
      </c>
      <c r="I63" s="107">
        <f t="shared" si="20"/>
        <v>2909.44</v>
      </c>
      <c r="J63" s="108">
        <f t="shared" si="21"/>
        <v>9.0134461828295196E-4</v>
      </c>
      <c r="L63" s="57">
        <f t="shared" si="3"/>
        <v>2285.5</v>
      </c>
    </row>
    <row r="64" spans="1:12" ht="51.95" customHeight="1" x14ac:dyDescent="0.25">
      <c r="A64" s="104" t="s">
        <v>359</v>
      </c>
      <c r="B64" s="104">
        <f>IFERROR(VLOOKUP(A64,MEMORIA!$A:$I,2,FALSE),"NÃO TEM")</f>
        <v>94569</v>
      </c>
      <c r="C64" s="104" t="str">
        <f>IFERROR(VLOOKUP(A64,MEMORIA!$A:$I,4,FALSE),"NÃO TEM")</f>
        <v>SINAPI</v>
      </c>
      <c r="D64" s="105" t="str">
        <f>IFERROR(VLOOKUP(A64,MEMORIA!$A:$I,3,FALSE),"NÃO TEM")</f>
        <v>JANELA DE ALUMÍNIO TIPO MAXIM-AR, COM VIDROS, BATENTE E FERRAGENS, EXCLUSIVE ALIZAR, ACABAMENTO E CONTRAMARCO, FIXAÇÃO COM PARAFUSO. FORNECIMENTO E INSTALAÇÃO. AF_11/2024</v>
      </c>
      <c r="E64" s="104" t="str">
        <f>IFERROR(VLOOKUP(A64,MEMORIA!$A:$I,5,FALSE),"NÃO TEM")</f>
        <v>m²</v>
      </c>
      <c r="F64" s="106">
        <f>IFERROR(VLOOKUP(A64,MEMORIA!$A:$I,6,FALSE),"NÃO TEM")</f>
        <v>42</v>
      </c>
      <c r="G64" s="107">
        <f>IFERROR(VLOOKUP(A64,MEMORIA!$A:$I,7,FALSE),"NÃO TEM")</f>
        <v>682.08</v>
      </c>
      <c r="H64" s="107">
        <f t="shared" si="19"/>
        <v>868.29</v>
      </c>
      <c r="I64" s="107">
        <f t="shared" si="20"/>
        <v>36468.18</v>
      </c>
      <c r="J64" s="108">
        <f t="shared" si="21"/>
        <v>1.1297843496196513E-2</v>
      </c>
      <c r="L64" s="57">
        <f t="shared" si="3"/>
        <v>28647.360000000001</v>
      </c>
    </row>
    <row r="65" spans="1:12" ht="39" customHeight="1" x14ac:dyDescent="0.25">
      <c r="A65" s="104" t="s">
        <v>360</v>
      </c>
      <c r="B65" s="104">
        <f>IFERROR(VLOOKUP(A65,MEMORIA!$A:$I,2,FALSE),"NÃO TEM")</f>
        <v>91338</v>
      </c>
      <c r="C65" s="104" t="str">
        <f>IFERROR(VLOOKUP(A65,MEMORIA!$A:$I,4,FALSE),"NÃO TEM")</f>
        <v>SINAPI</v>
      </c>
      <c r="D65" s="105" t="str">
        <f>IFERROR(VLOOKUP(A65,MEMORIA!$A:$I,3,FALSE),"NÃO TEM")</f>
        <v>PORTA DE ALUMÍNIO DE ABRIR COM LAMBRI, COM GUARNIÇÃO, FIXAÇÃO COM PARAFUSOS - FORNECIMENTO E INSTALAÇÃO. AF_12/2019</v>
      </c>
      <c r="E65" s="104" t="str">
        <f>IFERROR(VLOOKUP(A65,MEMORIA!$A:$I,5,FALSE),"NÃO TEM")</f>
        <v>m²</v>
      </c>
      <c r="F65" s="106">
        <f>IFERROR(VLOOKUP(A65,MEMORIA!$A:$I,6,FALSE),"NÃO TEM")</f>
        <v>17.009999999999998</v>
      </c>
      <c r="G65" s="107">
        <f>IFERROR(VLOOKUP(A65,MEMORIA!$A:$I,7,FALSE),"NÃO TEM")</f>
        <v>873.24</v>
      </c>
      <c r="H65" s="107">
        <f t="shared" si="19"/>
        <v>1111.6300000000001</v>
      </c>
      <c r="I65" s="107">
        <f t="shared" si="20"/>
        <v>18908.830000000002</v>
      </c>
      <c r="J65" s="108">
        <f t="shared" si="21"/>
        <v>5.8579562247467664E-3</v>
      </c>
      <c r="L65" s="57">
        <f t="shared" si="3"/>
        <v>14853.81</v>
      </c>
    </row>
    <row r="66" spans="1:12" ht="24" customHeight="1" x14ac:dyDescent="0.25">
      <c r="A66" s="99" t="s">
        <v>355</v>
      </c>
      <c r="B66" s="99"/>
      <c r="C66" s="99"/>
      <c r="D66" s="100" t="s">
        <v>140</v>
      </c>
      <c r="E66" s="100"/>
      <c r="F66" s="101"/>
      <c r="G66" s="100"/>
      <c r="H66" s="100"/>
      <c r="I66" s="102">
        <f>I67+I68+I69+I70</f>
        <v>160347.62</v>
      </c>
      <c r="J66" s="103">
        <f>I66/$H$280</f>
        <v>4.9675698533559666E-2</v>
      </c>
      <c r="L66" s="57">
        <f t="shared" si="3"/>
        <v>0</v>
      </c>
    </row>
    <row r="67" spans="1:12" ht="39" customHeight="1" x14ac:dyDescent="0.25">
      <c r="A67" s="104" t="s">
        <v>361</v>
      </c>
      <c r="B67" s="104">
        <f>IFERROR(VLOOKUP(A67,MEMORIA!$A:$I,2,FALSE),"NÃO TEM")</f>
        <v>98546</v>
      </c>
      <c r="C67" s="104" t="str">
        <f>IFERROR(VLOOKUP(A67,MEMORIA!$A:$I,4,FALSE),"NÃO TEM")</f>
        <v>SINAPI</v>
      </c>
      <c r="D67" s="105" t="str">
        <f>IFERROR(VLOOKUP(A67,MEMORIA!$A:$I,3,FALSE),"NÃO TEM")</f>
        <v>IMPERMEABILIZAÇÃO DE SUPERFÍCIE COM MANTA ASFÁLTICA, UMA CAMADA, INCLUSIVE APLICAÇÃO DE PRIMER ASFÁLTICO, E=4MM. AF_09/2023</v>
      </c>
      <c r="E67" s="104" t="str">
        <f>IFERROR(VLOOKUP(A67,MEMORIA!$A:$I,5,FALSE),"NÃO TEM")</f>
        <v>m²</v>
      </c>
      <c r="F67" s="106">
        <f>IFERROR(VLOOKUP(A67,MEMORIA!$A:$I,6,FALSE),"NÃO TEM")</f>
        <v>281.60000000000002</v>
      </c>
      <c r="G67" s="107">
        <f>IFERROR(VLOOKUP(A67,MEMORIA!$A:$I,7,FALSE),"NÃO TEM")</f>
        <v>132.59</v>
      </c>
      <c r="H67" s="107">
        <f t="shared" ref="H67:H69" si="22">ROUND(G67 * (1 + 27.3 / 100), 2)</f>
        <v>168.79</v>
      </c>
      <c r="I67" s="107">
        <f t="shared" ref="I67:I69" si="23">ROUND(F67 * H67, 2)</f>
        <v>47531.26</v>
      </c>
      <c r="J67" s="108">
        <f t="shared" ref="J67:J71" si="24">I67/$H$280</f>
        <v>1.4725186084335042E-2</v>
      </c>
      <c r="L67" s="57">
        <f t="shared" si="3"/>
        <v>37337.339999999997</v>
      </c>
    </row>
    <row r="68" spans="1:12" ht="39" customHeight="1" x14ac:dyDescent="0.25">
      <c r="A68" s="104" t="s">
        <v>380</v>
      </c>
      <c r="B68" s="104">
        <f>IFERROR(VLOOKUP(A68,MEMORIA!$A:$I,2,FALSE),"NÃO TEM")</f>
        <v>96110</v>
      </c>
      <c r="C68" s="104" t="str">
        <f>IFERROR(VLOOKUP(A68,MEMORIA!$A:$I,4,FALSE),"NÃO TEM")</f>
        <v>SINAPI</v>
      </c>
      <c r="D68" s="105" t="str">
        <f>IFERROR(VLOOKUP(A68,MEMORIA!$A:$I,3,FALSE),"NÃO TEM")</f>
        <v>FORRO EM DRYWALL PARA AMBIENTES RESIDENCIAIS, INCLUSIVE ESTRUTURA UNIDIRECIONAL DE FIXAÇÃO.AF_08/2023_PS</v>
      </c>
      <c r="E68" s="104" t="str">
        <f>IFERROR(VLOOKUP(A68,MEMORIA!$A:$I,5,FALSE),"NÃO TEM")</f>
        <v>m²</v>
      </c>
      <c r="F68" s="106">
        <f>IFERROR(VLOOKUP(A68,MEMORIA!$A:$I,6,FALSE),"NÃO TEM")</f>
        <v>404.05999999999995</v>
      </c>
      <c r="G68" s="107">
        <f>IFERROR(VLOOKUP(A68,MEMORIA!$A:$I,7,FALSE),"NÃO TEM")</f>
        <v>65.42</v>
      </c>
      <c r="H68" s="107">
        <f t="shared" si="22"/>
        <v>83.28</v>
      </c>
      <c r="I68" s="107">
        <f t="shared" si="23"/>
        <v>33650.120000000003</v>
      </c>
      <c r="J68" s="108">
        <f t="shared" si="24"/>
        <v>1.0424808405251708E-2</v>
      </c>
      <c r="L68" s="57">
        <f t="shared" si="3"/>
        <v>26433.61</v>
      </c>
    </row>
    <row r="69" spans="1:12" ht="39" customHeight="1" x14ac:dyDescent="0.25">
      <c r="A69" s="104" t="s">
        <v>381</v>
      </c>
      <c r="B69" s="104">
        <f>IFERROR(VLOOKUP(A69,MEMORIA!$A:$I,2,FALSE),"NÃO TEM")</f>
        <v>94447</v>
      </c>
      <c r="C69" s="104" t="str">
        <f>IFERROR(VLOOKUP(A69,MEMORIA!$A:$I,4,FALSE),"NÃO TEM")</f>
        <v>SINAPI</v>
      </c>
      <c r="D69" s="105" t="str">
        <f>IFERROR(VLOOKUP(A69,MEMORIA!$A:$I,3,FALSE),"NÃO TEM")</f>
        <v>TELHAMENTO COM TELHA CERÂMICA CAPA-CANAL, TIPO PAULISTA, COM ATÉ 2 ÁGUAS, INCLUSO TRANSPORTE VERTICAL. AF_07/2019</v>
      </c>
      <c r="E69" s="104" t="str">
        <f>IFERROR(VLOOKUP(A69,MEMORIA!$A:$I,5,FALSE),"NÃO TEM")</f>
        <v>m²</v>
      </c>
      <c r="F69" s="106">
        <f>IFERROR(VLOOKUP(A69,MEMORIA!$A:$I,6,FALSE),"NÃO TEM")</f>
        <v>96.310800000000015</v>
      </c>
      <c r="G69" s="107">
        <f>IFERROR(VLOOKUP(A69,MEMORIA!$A:$I,7,FALSE),"NÃO TEM")</f>
        <v>39.56</v>
      </c>
      <c r="H69" s="107">
        <f t="shared" si="22"/>
        <v>50.36</v>
      </c>
      <c r="I69" s="107">
        <f t="shared" si="23"/>
        <v>4850.21</v>
      </c>
      <c r="J69" s="108">
        <f t="shared" si="24"/>
        <v>1.5025952351800198E-3</v>
      </c>
      <c r="L69" s="57">
        <f t="shared" si="3"/>
        <v>3810.06</v>
      </c>
    </row>
    <row r="70" spans="1:12" ht="24" customHeight="1" x14ac:dyDescent="0.25">
      <c r="A70" s="99" t="s">
        <v>489</v>
      </c>
      <c r="B70" s="99"/>
      <c r="C70" s="99"/>
      <c r="D70" s="100" t="s">
        <v>46</v>
      </c>
      <c r="E70" s="100"/>
      <c r="F70" s="101"/>
      <c r="G70" s="100"/>
      <c r="H70" s="100"/>
      <c r="I70" s="102">
        <f>I71+I78+I82</f>
        <v>74316.03</v>
      </c>
      <c r="J70" s="103">
        <f t="shared" si="24"/>
        <v>2.3023108808792898E-2</v>
      </c>
      <c r="L70" s="57">
        <f t="shared" si="3"/>
        <v>0</v>
      </c>
    </row>
    <row r="71" spans="1:12" ht="24" customHeight="1" x14ac:dyDescent="0.25">
      <c r="A71" s="99" t="s">
        <v>490</v>
      </c>
      <c r="B71" s="99"/>
      <c r="C71" s="99"/>
      <c r="D71" s="100" t="s">
        <v>47</v>
      </c>
      <c r="E71" s="100"/>
      <c r="F71" s="101"/>
      <c r="G71" s="100"/>
      <c r="H71" s="100"/>
      <c r="I71" s="102">
        <f>SUM(I72:I77)</f>
        <v>3825.21</v>
      </c>
      <c r="J71" s="103">
        <f t="shared" si="24"/>
        <v>1.1850501977363791E-3</v>
      </c>
      <c r="L71" s="57">
        <f t="shared" ref="L71:L134" si="25">ROUND(F71 * G71, 2)</f>
        <v>0</v>
      </c>
    </row>
    <row r="72" spans="1:12" ht="24" customHeight="1" x14ac:dyDescent="0.25">
      <c r="A72" s="104" t="s">
        <v>491</v>
      </c>
      <c r="B72" s="104">
        <f>IFERROR(VLOOKUP(A72,MEMORIA!$A:$I,2,FALSE),"NÃO TEM")</f>
        <v>93358</v>
      </c>
      <c r="C72" s="104" t="str">
        <f>IFERROR(VLOOKUP(A72,MEMORIA!$A:$I,4,FALSE),"NÃO TEM")</f>
        <v>SINAPI</v>
      </c>
      <c r="D72" s="105" t="str">
        <f>IFERROR(VLOOKUP(A72,MEMORIA!$A:$I,3,FALSE),"NÃO TEM")</f>
        <v>ESCAVAÇÃO MANUAL DE VALA COM PROFUNDIDADE MENOR OU IGUAL A 1,30 M. AF_02/2021</v>
      </c>
      <c r="E72" s="104" t="str">
        <f>IFERROR(VLOOKUP(A72,MEMORIA!$A:$I,5,FALSE),"NÃO TEM")</f>
        <v>m³</v>
      </c>
      <c r="F72" s="106">
        <f>IFERROR(VLOOKUP(A72,MEMORIA!$A:$I,6,FALSE),"NÃO TEM")</f>
        <v>1.73</v>
      </c>
      <c r="G72" s="107">
        <f>IFERROR(VLOOKUP(A72,MEMORIA!$A:$I,7,FALSE),"NÃO TEM")</f>
        <v>79.78</v>
      </c>
      <c r="H72" s="107">
        <f t="shared" ref="H72:H77" si="26">ROUND(G72 * (1 + 27.3 / 100), 2)</f>
        <v>101.56</v>
      </c>
      <c r="I72" s="107">
        <f t="shared" ref="I72:I75" si="27">ROUND(F72 * H72, 2)</f>
        <v>175.7</v>
      </c>
      <c r="J72" s="108">
        <f t="shared" ref="J72:J75" si="28">I72/$H$280</f>
        <v>5.4431866418387957E-5</v>
      </c>
      <c r="L72" s="57">
        <f t="shared" si="25"/>
        <v>138.02000000000001</v>
      </c>
    </row>
    <row r="73" spans="1:12" ht="39" customHeight="1" x14ac:dyDescent="0.25">
      <c r="A73" s="104" t="s">
        <v>492</v>
      </c>
      <c r="B73" s="104">
        <f>IFERROR(VLOOKUP(A73,MEMORIA!$A:$I,2,FALSE),"NÃO TEM")</f>
        <v>96619</v>
      </c>
      <c r="C73" s="104" t="str">
        <f>IFERROR(VLOOKUP(A73,MEMORIA!$A:$I,4,FALSE),"NÃO TEM")</f>
        <v>SINAPI</v>
      </c>
      <c r="D73" s="105" t="str">
        <f>IFERROR(VLOOKUP(A73,MEMORIA!$A:$I,3,FALSE),"NÃO TEM")</f>
        <v>LASTRO DE CONCRETO MAGRO, APLICADO EM BLOCOS DE COROAMENTO OU SAPATAS, ESPESSURA DE 5 CM. AF_01/2024</v>
      </c>
      <c r="E73" s="104" t="str">
        <f>IFERROR(VLOOKUP(A73,MEMORIA!$A:$I,5,FALSE),"NÃO TEM")</f>
        <v>m²</v>
      </c>
      <c r="F73" s="106">
        <f>IFERROR(VLOOKUP(A73,MEMORIA!$A:$I,6,FALSE),"NÃO TEM")</f>
        <v>2.88</v>
      </c>
      <c r="G73" s="107">
        <f>IFERROR(VLOOKUP(A73,MEMORIA!$A:$I,7,FALSE),"NÃO TEM")</f>
        <v>37.68</v>
      </c>
      <c r="H73" s="107">
        <f t="shared" si="26"/>
        <v>47.97</v>
      </c>
      <c r="I73" s="107">
        <f t="shared" si="27"/>
        <v>138.15</v>
      </c>
      <c r="J73" s="108">
        <f t="shared" si="28"/>
        <v>4.2798875046672152E-5</v>
      </c>
      <c r="L73" s="57">
        <f t="shared" si="25"/>
        <v>108.52</v>
      </c>
    </row>
    <row r="74" spans="1:12" ht="39" customHeight="1" x14ac:dyDescent="0.25">
      <c r="A74" s="104" t="s">
        <v>493</v>
      </c>
      <c r="B74" s="104">
        <f>IFERROR(VLOOKUP(A74,MEMORIA!$A:$I,2,FALSE),"NÃO TEM")</f>
        <v>94965</v>
      </c>
      <c r="C74" s="104" t="str">
        <f>IFERROR(VLOOKUP(A74,MEMORIA!$A:$I,4,FALSE),"NÃO TEM")</f>
        <v>SINAPI</v>
      </c>
      <c r="D74" s="105" t="str">
        <f>IFERROR(VLOOKUP(A74,MEMORIA!$A:$I,3,FALSE),"NÃO TEM")</f>
        <v>CONCRETO FCK = 25MPA, TRAÇO 1:2,3:2,7 (EM MASSA SECA DE CIMENTO/ AREIA MÉDIA/ BRITA 1) - PREPARO MECÂNICO COM BETONEIRA 400 L. AF_05/2021</v>
      </c>
      <c r="E74" s="104" t="str">
        <f>IFERROR(VLOOKUP(A74,MEMORIA!$A:$I,5,FALSE),"NÃO TEM")</f>
        <v>m³</v>
      </c>
      <c r="F74" s="106">
        <f>IFERROR(VLOOKUP(A74,MEMORIA!$A:$I,6,FALSE),"NÃO TEM")</f>
        <v>1.58</v>
      </c>
      <c r="G74" s="107">
        <f>IFERROR(VLOOKUP(A74,MEMORIA!$A:$I,7,FALSE),"NÃO TEM")</f>
        <v>483.54</v>
      </c>
      <c r="H74" s="107">
        <f t="shared" si="26"/>
        <v>615.54999999999995</v>
      </c>
      <c r="I74" s="107">
        <f t="shared" si="27"/>
        <v>972.57</v>
      </c>
      <c r="J74" s="108">
        <f t="shared" si="28"/>
        <v>3.0130222152835277E-4</v>
      </c>
      <c r="L74" s="57">
        <f t="shared" si="25"/>
        <v>763.99</v>
      </c>
    </row>
    <row r="75" spans="1:12" ht="26.1" customHeight="1" x14ac:dyDescent="0.25">
      <c r="A75" s="104" t="s">
        <v>494</v>
      </c>
      <c r="B75" s="104">
        <f>IFERROR(VLOOKUP(A75,MEMORIA!$A:$I,2,FALSE),"NÃO TEM")</f>
        <v>103670</v>
      </c>
      <c r="C75" s="104" t="str">
        <f>IFERROR(VLOOKUP(A75,MEMORIA!$A:$I,4,FALSE),"NÃO TEM")</f>
        <v>SINAPI</v>
      </c>
      <c r="D75" s="105" t="str">
        <f>IFERROR(VLOOKUP(A75,MEMORIA!$A:$I,3,FALSE),"NÃO TEM")</f>
        <v>LANÇAMENTO COM USO DE BALDES, ADENSAMENTO E ACABAMENTO DE CONCRETO EM ESTRUTURAS. AF_02/2022</v>
      </c>
      <c r="E75" s="104" t="str">
        <f>IFERROR(VLOOKUP(A75,MEMORIA!$A:$I,5,FALSE),"NÃO TEM")</f>
        <v>m³</v>
      </c>
      <c r="F75" s="106">
        <f>IFERROR(VLOOKUP(A75,MEMORIA!$A:$I,6,FALSE),"NÃO TEM")</f>
        <v>1.58</v>
      </c>
      <c r="G75" s="107">
        <f>IFERROR(VLOOKUP(A75,MEMORIA!$A:$I,7,FALSE),"NÃO TEM")</f>
        <v>273.90000000000003</v>
      </c>
      <c r="H75" s="107">
        <f t="shared" si="26"/>
        <v>348.67</v>
      </c>
      <c r="I75" s="107">
        <f t="shared" si="27"/>
        <v>550.9</v>
      </c>
      <c r="J75" s="108">
        <f t="shared" si="28"/>
        <v>1.7066884012458694E-4</v>
      </c>
      <c r="L75" s="57">
        <f t="shared" si="25"/>
        <v>432.76</v>
      </c>
    </row>
    <row r="76" spans="1:12" ht="26.1" customHeight="1" x14ac:dyDescent="0.25">
      <c r="A76" s="109" t="s">
        <v>495</v>
      </c>
      <c r="B76" s="109">
        <f>IFERROR(VLOOKUP(A76,MEMORIA!$A:$I,2,FALSE),"NÃO TEM")</f>
        <v>39746</v>
      </c>
      <c r="C76" s="109" t="str">
        <f>IFERROR(VLOOKUP(A76,MEMORIA!$A:$I,4,FALSE),"NÃO TEM")</f>
        <v>SINAPI</v>
      </c>
      <c r="D76" s="110" t="str">
        <f>IFERROR(VLOOKUP(A76,MEMORIA!$A:$I,3,FALSE),"NÃO TEM")</f>
        <v>CHUMBADOR DE ACO GALVANIZADO, 1" X 600 MM, PARA POSTES DE ACO COM BASE, INCLUSO PORCA E ARRUELA</v>
      </c>
      <c r="E76" s="109" t="str">
        <f>IFERROR(VLOOKUP(A76,MEMORIA!$A:$I,5,FALSE),"NÃO TEM")</f>
        <v>UN</v>
      </c>
      <c r="F76" s="111">
        <f>IFERROR(VLOOKUP(A76,MEMORIA!$A:$I,6,FALSE),"NÃO TEM")</f>
        <v>4</v>
      </c>
      <c r="G76" s="112">
        <f>IFERROR(VLOOKUP(A76,MEMORIA!$A:$I,7,FALSE),"NÃO TEM")</f>
        <v>82.73</v>
      </c>
      <c r="H76" s="112">
        <f t="shared" si="26"/>
        <v>105.32</v>
      </c>
      <c r="I76" s="112">
        <f>ROUND(F76 * H76, 2)</f>
        <v>421.28</v>
      </c>
      <c r="J76" s="113">
        <f>I76/$H$280</f>
        <v>1.3051255938951895E-4</v>
      </c>
      <c r="L76" s="57">
        <f t="shared" si="25"/>
        <v>330.92</v>
      </c>
    </row>
    <row r="77" spans="1:12" ht="24" customHeight="1" x14ac:dyDescent="0.25">
      <c r="A77" s="109" t="s">
        <v>496</v>
      </c>
      <c r="B77" s="109">
        <f>IFERROR(VLOOKUP(A77,MEMORIA!$A:$I,2,FALSE),"NÃO TEM")</f>
        <v>10975</v>
      </c>
      <c r="C77" s="109" t="str">
        <f>IFERROR(VLOOKUP(A77,MEMORIA!$A:$I,4,FALSE),"NÃO TEM")</f>
        <v>ORSE</v>
      </c>
      <c r="D77" s="110" t="str">
        <f>IFERROR(VLOOKUP(A77,MEMORIA!$A:$I,3,FALSE),"NÃO TEM")</f>
        <v>Chapa aço grossa preta 5/16"(8,00mm), 62,72 kg/m2</v>
      </c>
      <c r="E77" s="109" t="str">
        <f>IFERROR(VLOOKUP(A77,MEMORIA!$A:$I,5,FALSE),"NÃO TEM")</f>
        <v>m²</v>
      </c>
      <c r="F77" s="111">
        <f>IFERROR(VLOOKUP(A77,MEMORIA!$A:$I,6,FALSE),"NÃO TEM")</f>
        <v>0.98</v>
      </c>
      <c r="G77" s="112">
        <f>IFERROR(VLOOKUP(A77,MEMORIA!$A:$I,7,FALSE),"NÃO TEM")</f>
        <v>1255.76</v>
      </c>
      <c r="H77" s="112">
        <f t="shared" si="26"/>
        <v>1598.58</v>
      </c>
      <c r="I77" s="112">
        <f>ROUND(F77 * H77, 2)</f>
        <v>1566.61</v>
      </c>
      <c r="J77" s="113">
        <f>I77/$H$280</f>
        <v>4.8533583522886029E-4</v>
      </c>
      <c r="L77" s="57">
        <f t="shared" si="25"/>
        <v>1230.6400000000001</v>
      </c>
    </row>
    <row r="78" spans="1:12" ht="24" customHeight="1" x14ac:dyDescent="0.25">
      <c r="A78" s="99" t="s">
        <v>503</v>
      </c>
      <c r="B78" s="99"/>
      <c r="C78" s="99"/>
      <c r="D78" s="100" t="s">
        <v>50</v>
      </c>
      <c r="E78" s="100"/>
      <c r="F78" s="101"/>
      <c r="G78" s="100"/>
      <c r="H78" s="100"/>
      <c r="I78" s="102">
        <f>SUM(I79:I81)</f>
        <v>67790.45</v>
      </c>
      <c r="J78" s="103">
        <f>I78/$H$280</f>
        <v>2.1001483886410974E-2</v>
      </c>
      <c r="L78" s="57">
        <f t="shared" si="25"/>
        <v>0</v>
      </c>
    </row>
    <row r="79" spans="1:12" ht="51.95" customHeight="1" x14ac:dyDescent="0.25">
      <c r="A79" s="104" t="s">
        <v>504</v>
      </c>
      <c r="B79" s="104">
        <f>IFERROR(VLOOKUP(A79,MEMORIA!$A:$I,2,FALSE),"NÃO TEM")</f>
        <v>100766</v>
      </c>
      <c r="C79" s="104" t="str">
        <f>IFERROR(VLOOKUP(A79,MEMORIA!$A:$I,4,FALSE),"NÃO TEM")</f>
        <v>SINAPI</v>
      </c>
      <c r="D79" s="105" t="str">
        <f>IFERROR(VLOOKUP(A79,MEMORIA!$A:$I,3,FALSE),"NÃO TEM")</f>
        <v>PILAR METÁLICO PERFIL LAMINADO OU SOLDADO EM AÇO ESTRUTURAL, COM CONEXÕES SOLDADAS, INCLUSOS MÃO DE OBRA, TRANSPORTE E IÇAMENTO UTILIZANDO GUINDASTE - FORNECIMENTO E INSTALAÇÃO. AF_01/2020_PA</v>
      </c>
      <c r="E79" s="104" t="str">
        <f>IFERROR(VLOOKUP(A79,MEMORIA!$A:$I,5,FALSE),"NÃO TEM")</f>
        <v>KG</v>
      </c>
      <c r="F79" s="106">
        <f>IFERROR(VLOOKUP(A79,MEMORIA!$A:$I,6,FALSE),"NÃO TEM")</f>
        <v>485</v>
      </c>
      <c r="G79" s="107">
        <f>IFERROR(VLOOKUP(A79,MEMORIA!$A:$I,7,FALSE),"NÃO TEM")</f>
        <v>13.83</v>
      </c>
      <c r="H79" s="107">
        <f t="shared" ref="H79:H81" si="29">ROUND(G79 * (1 + 27.3 / 100), 2)</f>
        <v>17.61</v>
      </c>
      <c r="I79" s="107">
        <f t="shared" ref="I79:I81" si="30">ROUND(F79 * H79, 2)</f>
        <v>8540.85</v>
      </c>
      <c r="J79" s="108">
        <f t="shared" ref="J79:J81" si="31">I79/$H$280</f>
        <v>2.6459556420005055E-3</v>
      </c>
      <c r="L79" s="57">
        <f t="shared" si="25"/>
        <v>6707.55</v>
      </c>
    </row>
    <row r="80" spans="1:12" ht="51.95" customHeight="1" x14ac:dyDescent="0.25">
      <c r="A80" s="104" t="s">
        <v>505</v>
      </c>
      <c r="B80" s="104">
        <f>IFERROR(VLOOKUP(A80,MEMORIA!$A:$I,2,FALSE),"NÃO TEM")</f>
        <v>100764</v>
      </c>
      <c r="C80" s="104" t="str">
        <f>IFERROR(VLOOKUP(A80,MEMORIA!$A:$I,4,FALSE),"NÃO TEM")</f>
        <v>SINAPI</v>
      </c>
      <c r="D80" s="105" t="str">
        <f>IFERROR(VLOOKUP(A80,MEMORIA!$A:$I,3,FALSE),"NÃO TEM")</f>
        <v>VIGA METÁLICA EM PERFIL LAMINADO OU SOLDADO EM AÇO ESTRUTURAL, COM CONEXÕES SOLDADAS, INCLUSOS MÃO DE OBRA, TRANSPORTE E IÇAMENTO UTILIZANDO GUINDASTE - FORNECIMENTO E INSTALAÇÃO. AF_01/2020_PA</v>
      </c>
      <c r="E80" s="104" t="str">
        <f>IFERROR(VLOOKUP(A80,MEMORIA!$A:$I,5,FALSE),"NÃO TEM")</f>
        <v>KG</v>
      </c>
      <c r="F80" s="106">
        <f>IFERROR(VLOOKUP(A80,MEMORIA!$A:$I,6,FALSE),"NÃO TEM")</f>
        <v>1957.5</v>
      </c>
      <c r="G80" s="107">
        <f>IFERROR(VLOOKUP(A80,MEMORIA!$A:$I,7,FALSE),"NÃO TEM")</f>
        <v>15.290000000000001</v>
      </c>
      <c r="H80" s="107">
        <f t="shared" si="29"/>
        <v>19.46</v>
      </c>
      <c r="I80" s="107">
        <f t="shared" si="30"/>
        <v>38092.949999999997</v>
      </c>
      <c r="J80" s="108">
        <f t="shared" si="31"/>
        <v>1.1801197301549981E-2</v>
      </c>
      <c r="L80" s="57">
        <f t="shared" si="25"/>
        <v>29930.18</v>
      </c>
    </row>
    <row r="81" spans="1:12" ht="26.1" customHeight="1" x14ac:dyDescent="0.25">
      <c r="A81" s="104" t="s">
        <v>506</v>
      </c>
      <c r="B81" s="104">
        <f>IFERROR(VLOOKUP(A81,MEMORIA!$A:$I,2,FALSE),"NÃO TEM")</f>
        <v>9215</v>
      </c>
      <c r="C81" s="104" t="str">
        <f>IFERROR(VLOOKUP(A81,MEMORIA!$A:$I,4,FALSE),"NÃO TEM")</f>
        <v>ORSE</v>
      </c>
      <c r="D81" s="105" t="str">
        <f>IFERROR(VLOOKUP(A81,MEMORIA!$A:$I,3,FALSE),"NÃO TEM")</f>
        <v>CHAPA POLICARBONATO ALVEOLAR DE 8MM, APOIADO EM ESTRUTURA METÁLICA EM METALON, FORNECIMENTO E INSTALAÇÃO</v>
      </c>
      <c r="E81" s="104" t="str">
        <f>IFERROR(VLOOKUP(A81,MEMORIA!$A:$I,5,FALSE),"NÃO TEM")</f>
        <v>m²</v>
      </c>
      <c r="F81" s="106">
        <f>IFERROR(VLOOKUP(A81,MEMORIA!$A:$I,6,FALSE),"NÃO TEM")</f>
        <v>107.22</v>
      </c>
      <c r="G81" s="107">
        <f>IFERROR(VLOOKUP(A81,MEMORIA!$A:$I,7,FALSE),"NÃO TEM")</f>
        <v>155</v>
      </c>
      <c r="H81" s="107">
        <f t="shared" si="29"/>
        <v>197.32</v>
      </c>
      <c r="I81" s="107">
        <f t="shared" si="30"/>
        <v>21156.65</v>
      </c>
      <c r="J81" s="108">
        <f t="shared" si="31"/>
        <v>6.5543309428604882E-3</v>
      </c>
      <c r="L81" s="57">
        <f t="shared" si="25"/>
        <v>16619.099999999999</v>
      </c>
    </row>
    <row r="82" spans="1:12" ht="24" customHeight="1" x14ac:dyDescent="0.25">
      <c r="A82" s="99" t="s">
        <v>507</v>
      </c>
      <c r="B82" s="99"/>
      <c r="C82" s="99"/>
      <c r="D82" s="100" t="s">
        <v>43</v>
      </c>
      <c r="E82" s="100"/>
      <c r="F82" s="101"/>
      <c r="G82" s="100"/>
      <c r="H82" s="100"/>
      <c r="I82" s="102">
        <f>I83</f>
        <v>2700.37</v>
      </c>
      <c r="J82" s="103">
        <f>I82/$H$280</f>
        <v>8.3657472464554515E-4</v>
      </c>
      <c r="L82" s="57">
        <f t="shared" si="25"/>
        <v>0</v>
      </c>
    </row>
    <row r="83" spans="1:12" ht="39" customHeight="1" x14ac:dyDescent="0.25">
      <c r="A83" s="104" t="s">
        <v>508</v>
      </c>
      <c r="B83" s="104">
        <f>IFERROR(VLOOKUP(A83,MEMORIA!$A:$I,2,FALSE),"NÃO TEM")</f>
        <v>100753</v>
      </c>
      <c r="C83" s="104" t="str">
        <f>IFERROR(VLOOKUP(A83,MEMORIA!$A:$I,4,FALSE),"NÃO TEM")</f>
        <v>SINAPI</v>
      </c>
      <c r="D83" s="105" t="str">
        <f>IFERROR(VLOOKUP(A83,MEMORIA!$A:$I,3,FALSE),"NÃO TEM")</f>
        <v>PINTURA COM TINTA ACRÍLICA DE ACABAMENTO PULVERIZADA SOBRE SUPERFÍCIES METÁLICAS (EXCETO PERFIL) EXECUTADO EM OBRA (02 DEMÃOS). AF_01/2020_PE</v>
      </c>
      <c r="E83" s="104" t="str">
        <f>IFERROR(VLOOKUP(A83,MEMORIA!$A:$I,5,FALSE),"NÃO TEM")</f>
        <v>m²</v>
      </c>
      <c r="F83" s="106">
        <f>IFERROR(VLOOKUP(A83,MEMORIA!$A:$I,6,FALSE),"NÃO TEM")</f>
        <v>107.2</v>
      </c>
      <c r="G83" s="107">
        <f>IFERROR(VLOOKUP(A83,MEMORIA!$A:$I,7,FALSE),"NÃO TEM")</f>
        <v>19.79</v>
      </c>
      <c r="H83" s="107">
        <f>ROUND(G83 * (1 + 27.3 / 100), 2)</f>
        <v>25.19</v>
      </c>
      <c r="I83" s="107">
        <f>ROUND(F83 * H83, 2)</f>
        <v>2700.37</v>
      </c>
      <c r="J83" s="108">
        <f>I83/$H$280</f>
        <v>8.3657472464554515E-4</v>
      </c>
      <c r="L83" s="57">
        <f t="shared" si="25"/>
        <v>2121.4899999999998</v>
      </c>
    </row>
    <row r="84" spans="1:12" ht="24" customHeight="1" x14ac:dyDescent="0.25">
      <c r="A84" s="99" t="s">
        <v>362</v>
      </c>
      <c r="B84" s="99"/>
      <c r="C84" s="99"/>
      <c r="D84" s="100" t="s">
        <v>704</v>
      </c>
      <c r="E84" s="100"/>
      <c r="F84" s="101"/>
      <c r="G84" s="100"/>
      <c r="H84" s="100"/>
      <c r="I84" s="102">
        <f>SUM(I85:I89)</f>
        <v>63706.45</v>
      </c>
      <c r="J84" s="103">
        <f>I84/$H$280</f>
        <v>1.9736260537220895E-2</v>
      </c>
      <c r="L84" s="57">
        <f t="shared" si="25"/>
        <v>0</v>
      </c>
    </row>
    <row r="85" spans="1:12" ht="39" customHeight="1" x14ac:dyDescent="0.25">
      <c r="A85" s="104" t="s">
        <v>363</v>
      </c>
      <c r="B85" s="104">
        <f>IFERROR(VLOOKUP(A85,MEMORIA!$A:$I,2,FALSE),"NÃO TEM")</f>
        <v>92402</v>
      </c>
      <c r="C85" s="104" t="str">
        <f>IFERROR(VLOOKUP(A85,MEMORIA!$A:$I,4,FALSE),"NÃO TEM")</f>
        <v>SINAPI</v>
      </c>
      <c r="D85" s="105" t="str">
        <f>IFERROR(VLOOKUP(A85,MEMORIA!$A:$I,3,FALSE),"NÃO TEM")</f>
        <v>EXECUÇÃO DE PAVIMENTO EM PISO INTERTRAVADO, COM BLOCO 16 FACES DE 22 X 11 CM, ESPESSURA 10 CM. AF_10/2022</v>
      </c>
      <c r="E85" s="104" t="str">
        <f>IFERROR(VLOOKUP(A85,MEMORIA!$A:$I,5,FALSE),"NÃO TEM")</f>
        <v>m²</v>
      </c>
      <c r="F85" s="106">
        <f>IFERROR(VLOOKUP(A85,MEMORIA!$A:$I,6,FALSE),"NÃO TEM")</f>
        <v>188.55280000000002</v>
      </c>
      <c r="G85" s="107">
        <f>IFERROR(VLOOKUP(A85,MEMORIA!$A:$I,7,FALSE),"NÃO TEM")</f>
        <v>68.34</v>
      </c>
      <c r="H85" s="107">
        <f t="shared" ref="H85:H87" si="32">ROUND(G85 * (1 + 27.3 / 100), 2)</f>
        <v>87</v>
      </c>
      <c r="I85" s="107">
        <f t="shared" ref="I85:I86" si="33">ROUND(F85 * H85, 2)</f>
        <v>16404.09</v>
      </c>
      <c r="J85" s="108">
        <f t="shared" ref="J85:J86" si="34">I85/$H$280</f>
        <v>5.0819876812476595E-3</v>
      </c>
      <c r="L85" s="57">
        <f t="shared" si="25"/>
        <v>12885.7</v>
      </c>
    </row>
    <row r="86" spans="1:12" ht="39" customHeight="1" x14ac:dyDescent="0.25">
      <c r="A86" s="104" t="s">
        <v>364</v>
      </c>
      <c r="B86" s="104">
        <f>IFERROR(VLOOKUP(A86,MEMORIA!$A:$I,2,FALSE),"NÃO TEM")</f>
        <v>94995</v>
      </c>
      <c r="C86" s="104" t="str">
        <f>IFERROR(VLOOKUP(A86,MEMORIA!$A:$I,4,FALSE),"NÃO TEM")</f>
        <v>SINAPI</v>
      </c>
      <c r="D86" s="105" t="str">
        <f>IFERROR(VLOOKUP(A86,MEMORIA!$A:$I,3,FALSE),"NÃO TEM")</f>
        <v>EXECUÇÃO DE PASSEIO (CALÇADA) OU PISO DE CONCRETO COM CONCRETO MOLDADO IN LOCO, USINADO,
ACABAMENTO CONVENCIONAL, ESPESSURA 8 CM, ARMADO. AF_08/2022</v>
      </c>
      <c r="E86" s="104" t="str">
        <f>IFERROR(VLOOKUP(A86,MEMORIA!$A:$I,5,FALSE),"NÃO TEM")</f>
        <v>m²</v>
      </c>
      <c r="F86" s="106">
        <f>IFERROR(VLOOKUP(A86,MEMORIA!$A:$I,6,FALSE),"NÃO TEM")</f>
        <v>121.05240000000001</v>
      </c>
      <c r="G86" s="107">
        <f>IFERROR(VLOOKUP(A86,MEMORIA!$A:$I,7,FALSE),"NÃO TEM")</f>
        <v>91.72</v>
      </c>
      <c r="H86" s="107">
        <f t="shared" si="32"/>
        <v>116.76</v>
      </c>
      <c r="I86" s="107">
        <f t="shared" si="33"/>
        <v>14134.08</v>
      </c>
      <c r="J86" s="108">
        <f t="shared" si="34"/>
        <v>4.3787385003233288E-3</v>
      </c>
      <c r="L86" s="57">
        <f t="shared" si="25"/>
        <v>11102.93</v>
      </c>
    </row>
    <row r="87" spans="1:12" ht="26.1" customHeight="1" x14ac:dyDescent="0.25">
      <c r="A87" s="109" t="s">
        <v>365</v>
      </c>
      <c r="B87" s="109">
        <f>IFERROR(VLOOKUP(A87,MEMORIA!$A:$I,2,FALSE),"NÃO TEM")</f>
        <v>38181</v>
      </c>
      <c r="C87" s="109" t="str">
        <f>IFERROR(VLOOKUP(A87,MEMORIA!$A:$I,4,FALSE),"NÃO TEM")</f>
        <v>SINAPI</v>
      </c>
      <c r="D87" s="110" t="str">
        <f>IFERROR(VLOOKUP(A87,MEMORIA!$A:$I,3,FALSE),"NÃO TEM")</f>
        <v>PISO TATIL ALERTA OU DIRECIONAL, DE BORRACHA, COLORIDO, 25 X 25 CM, E = 5 MM, PARA COLA</v>
      </c>
      <c r="E87" s="109" t="str">
        <f>IFERROR(VLOOKUP(A87,MEMORIA!$A:$I,5,FALSE),"NÃO TEM")</f>
        <v>m²</v>
      </c>
      <c r="F87" s="111">
        <f>IFERROR(VLOOKUP(A87,MEMORIA!$A:$I,6,FALSE),"NÃO TEM")</f>
        <v>3.5</v>
      </c>
      <c r="G87" s="112">
        <f>IFERROR(VLOOKUP(A87,MEMORIA!$A:$I,7,FALSE),"NÃO TEM")</f>
        <v>270.7</v>
      </c>
      <c r="H87" s="112">
        <f t="shared" si="32"/>
        <v>344.6</v>
      </c>
      <c r="I87" s="112">
        <f>ROUND(F87 * H87, 2)</f>
        <v>1206.0999999999999</v>
      </c>
      <c r="J87" s="113">
        <f>I87/$H$280</f>
        <v>3.7364982405929263E-4</v>
      </c>
      <c r="L87" s="57">
        <f t="shared" si="25"/>
        <v>947.45</v>
      </c>
    </row>
    <row r="88" spans="1:12" ht="36.75" customHeight="1" x14ac:dyDescent="0.25">
      <c r="A88" s="104" t="s">
        <v>366</v>
      </c>
      <c r="B88" s="104">
        <f>IFERROR(VLOOKUP(A88,MEMORIA!$A:$I,2,FALSE),"NÃO TEM")</f>
        <v>88478</v>
      </c>
      <c r="C88" s="104" t="str">
        <f>IFERROR(VLOOKUP(A88,MEMORIA!$A:$I,4,FALSE),"NÃO TEM")</f>
        <v>SINAPI</v>
      </c>
      <c r="D88" s="105" t="str">
        <f>IFERROR(VLOOKUP(A88,MEMORIA!$A:$I,3,FALSE),"NÃO TEM")</f>
        <v>CONTRAPISO COM ARGAMASSA AUTONIVELANTE, APLICADO SOBRE LAJE, ADERIDO, ESPESSURA 4CM.
AF_07/2021</v>
      </c>
      <c r="E88" s="104" t="str">
        <f>IFERROR(VLOOKUP(A88,MEMORIA!$A:$I,5,FALSE),"NÃO TEM")</f>
        <v>m²</v>
      </c>
      <c r="F88" s="106">
        <f>IFERROR(VLOOKUP(A88,MEMORIA!$A:$I,6,FALSE),"NÃO TEM")</f>
        <v>568</v>
      </c>
      <c r="G88" s="107">
        <f>IFERROR(VLOOKUP(A88,MEMORIA!$A:$I,7,FALSE),"NÃO TEM")</f>
        <v>38.72</v>
      </c>
      <c r="H88" s="107">
        <f t="shared" ref="H88:H89" si="35">ROUND(G88 * (1 + 27.3 / 100), 2)</f>
        <v>49.29</v>
      </c>
      <c r="I88" s="107">
        <f t="shared" ref="I88:I89" si="36">ROUND(F88 * H88, 2)</f>
        <v>27996.720000000001</v>
      </c>
      <c r="J88" s="108">
        <f t="shared" ref="J88:J89" si="37">I88/$H$280</f>
        <v>8.6733848787308512E-3</v>
      </c>
      <c r="L88" s="57">
        <f t="shared" si="25"/>
        <v>21992.959999999999</v>
      </c>
    </row>
    <row r="89" spans="1:12" ht="51.95" customHeight="1" x14ac:dyDescent="0.25">
      <c r="A89" s="104" t="s">
        <v>367</v>
      </c>
      <c r="B89" s="104">
        <f>IFERROR(VLOOKUP(A89,MEMORIA!$A:$I,2,FALSE),"NÃO TEM")</f>
        <v>94273</v>
      </c>
      <c r="C89" s="104" t="str">
        <f>IFERROR(VLOOKUP(A89,MEMORIA!$A:$I,4,FALSE),"NÃO TEM")</f>
        <v>SINAPI</v>
      </c>
      <c r="D89" s="105" t="str">
        <f>IFERROR(VLOOKUP(A89,MEMORIA!$A:$I,3,FALSE),"NÃO TEM")</f>
        <v>ASSENTAMENTO DE GUIA (MEIO-FIO) EM TRECHO RETO, CONFECCIONADA EM CONCRETO PRÉ-FABRICADO, DIMENSÕES 100X15X13X30 CM (COMPRIMENTO X BASE INFERIOR X BASE SUPERIOR X ALTURA). AF_01/2024</v>
      </c>
      <c r="E89" s="104" t="str">
        <f>IFERROR(VLOOKUP(A89,MEMORIA!$A:$I,5,FALSE),"NÃO TEM")</f>
        <v>M</v>
      </c>
      <c r="F89" s="106">
        <f>IFERROR(VLOOKUP(A89,MEMORIA!$A:$I,6,FALSE),"NÃO TEM")</f>
        <v>86</v>
      </c>
      <c r="G89" s="107">
        <f>IFERROR(VLOOKUP(A89,MEMORIA!$A:$I,7,FALSE),"NÃO TEM")</f>
        <v>36.22</v>
      </c>
      <c r="H89" s="107">
        <f t="shared" si="35"/>
        <v>46.11</v>
      </c>
      <c r="I89" s="107">
        <f t="shared" si="36"/>
        <v>3965.46</v>
      </c>
      <c r="J89" s="108">
        <f t="shared" si="37"/>
        <v>1.228499652859765E-3</v>
      </c>
      <c r="L89" s="57">
        <f t="shared" si="25"/>
        <v>3114.92</v>
      </c>
    </row>
    <row r="90" spans="1:12" ht="26.1" customHeight="1" x14ac:dyDescent="0.25">
      <c r="A90" s="99" t="s">
        <v>368</v>
      </c>
      <c r="B90" s="99"/>
      <c r="C90" s="99"/>
      <c r="D90" s="100" t="s">
        <v>274</v>
      </c>
      <c r="E90" s="100"/>
      <c r="F90" s="101"/>
      <c r="G90" s="100"/>
      <c r="H90" s="100"/>
      <c r="I90" s="102">
        <f>I91</f>
        <v>82745</v>
      </c>
      <c r="J90" s="103">
        <f>I90/$H$280</f>
        <v>2.5634404022706385E-2</v>
      </c>
      <c r="L90" s="57">
        <f t="shared" si="25"/>
        <v>0</v>
      </c>
    </row>
    <row r="91" spans="1:12" ht="209.25" customHeight="1" x14ac:dyDescent="0.25">
      <c r="A91" s="104" t="s">
        <v>369</v>
      </c>
      <c r="B91" s="104" t="str">
        <f>IFERROR(VLOOKUP(A91,MEMORIA!$A:$I,2,FALSE),"NÃO TEM")</f>
        <v>CPU3</v>
      </c>
      <c r="C91" s="104" t="str">
        <f>IFERROR(VLOOKUP(A91,MEMORIA!$A:$I,4,FALSE),"NÃO TEM")</f>
        <v>Próprio</v>
      </c>
      <c r="D91" s="105" t="str">
        <f>IFERROR(VLOOKUP(A91,MEMORIA!$A:$I,3,FALSE),"NÃO TEM")</f>
        <v>FORNECIMENTO COM INSTALAÇÃO DE 1 SISTEMA FOTOVOLTAICO ON-GRID PARA DEMANDA DE PRODUÇÃO MÉDIA DE ENERGIA DE 1000KWH {QUILOWATT-HORA). POTÉNCIA DO SISTEMA = 8,8 KWP (QUILOWATTPICO). PAINÉIS SOLARES, POLICRISTALINOS OU MONOCRISTALINOS, CERTIFICADOS PELO INMETRO COM CLASSIFICAÇÃO ENERGÉTICA TIPO A; POTÉNCIA DE 555 W (WATT); COM DESEMPENHO NOMINAL DE, NO MINIMO, 75% (SETENTA E CINCO POR CENTO); COM EFICIÉNCIA DE, NO MINIMO, 17% (DEZESSETE POR CENTO); GRAU DE PROTEGIO DE, NO MINIMO, IP68. INVERSOR SOLAR MONOFÁSICO CERTIFICADO PELO INMETRO COM PROTEÇÃO ANTI-ILHAMENTO; GRAU DE PROTECIO DE, NO MINIMO, IP65; COM MONITORAMENTO VIA WEB, COM EFICIÉNCIA MÁXIMA NÃO INFERIOR A 98% (NOVENTA E OITO POR CENTO); STRING BOX, EM QUANTIDADE NECESSÁRIA À EXECUÇÃO DA OBRA. CABO SOLAR, NA QUANTIDADE NECESSÁRIA, PARA EXECUÇÃO DA OBRA DE INSTALAÇÃO DO SISTEMA FOTOVOLTAICO DE ACORDO COM O PROJETO REALIZADO ANTES DA EXECUÇÃO. SUPORTES PARA PLACAS SOLARES COM TODOS OS ACESSÓRIOS NECESSÁRIOS PARA EXECUÇÃO CORRETA DA INSTALAÇÃO. CONECTORES, NA QUANTIDADE NECESSÁRIA, DEFINIDA PREVIAMENTE EM PROJETO PARA SUPRIR A DEMANDA REQUERIDA PELA UNIDADE CONSUMIDORA</v>
      </c>
      <c r="E91" s="104" t="str">
        <f>IFERROR(VLOOKUP(A91,MEMORIA!$A:$I,5,FALSE),"NÃO TEM")</f>
        <v>UN</v>
      </c>
      <c r="F91" s="106">
        <f>IFERROR(VLOOKUP(A91,MEMORIA!$A:$I,6,FALSE),"NÃO TEM")</f>
        <v>1</v>
      </c>
      <c r="G91" s="107">
        <f>IFERROR(VLOOKUP(A91,MEMORIA!$A:$I,7,FALSE),"NÃO TEM")</f>
        <v>65000</v>
      </c>
      <c r="H91" s="107">
        <f>ROUND(G91 * (1 + 27.3 / 100), 2)</f>
        <v>82745</v>
      </c>
      <c r="I91" s="107">
        <f>ROUND(F91 * H91, 2)</f>
        <v>82745</v>
      </c>
      <c r="J91" s="108">
        <f>I91/$H$280</f>
        <v>2.5634404022706385E-2</v>
      </c>
      <c r="L91" s="57">
        <f t="shared" si="25"/>
        <v>65000</v>
      </c>
    </row>
    <row r="92" spans="1:12" ht="24" customHeight="1" x14ac:dyDescent="0.25">
      <c r="A92" s="99" t="s">
        <v>370</v>
      </c>
      <c r="B92" s="99"/>
      <c r="C92" s="99"/>
      <c r="D92" s="100" t="s">
        <v>112</v>
      </c>
      <c r="E92" s="100"/>
      <c r="F92" s="101"/>
      <c r="G92" s="100"/>
      <c r="H92" s="100"/>
      <c r="I92" s="102">
        <f>SUM(I93:I97)</f>
        <v>3180.73</v>
      </c>
      <c r="J92" s="103">
        <f>I92/$H$280</f>
        <v>9.8539027019327904E-4</v>
      </c>
      <c r="L92" s="57">
        <f t="shared" si="25"/>
        <v>0</v>
      </c>
    </row>
    <row r="93" spans="1:12" ht="51.95" customHeight="1" x14ac:dyDescent="0.25">
      <c r="A93" s="104" t="s">
        <v>497</v>
      </c>
      <c r="B93" s="104">
        <f>IFERROR(VLOOKUP(A93,MEMORIA!$A:$I,2,FALSE),"NÃO TEM")</f>
        <v>89957</v>
      </c>
      <c r="C93" s="104" t="str">
        <f>IFERROR(VLOOKUP(A93,MEMORIA!$A:$I,4,FALSE),"NÃO TEM")</f>
        <v>SINAPI</v>
      </c>
      <c r="D93" s="105" t="str">
        <f>IFERROR(VLOOKUP(A93,MEMORIA!$A:$I,3,FALSE),"NÃO TEM")</f>
        <v>PONTO DE CONSUMO TERMINAL DE ÁGUA FRIA (SUBRAMAL) COM TUBULAÇÃO DE PVC, DN 25 MM, INSTALADO EM RAMAL DE ÁGUA, INCLUSOS RASGO E CHUMBAMENTO EM ALVENARIA. AF_12/2014</v>
      </c>
      <c r="E93" s="104" t="str">
        <f>IFERROR(VLOOKUP(A93,MEMORIA!$A:$I,5,FALSE),"NÃO TEM")</f>
        <v>UN</v>
      </c>
      <c r="F93" s="106">
        <f>IFERROR(VLOOKUP(A93,MEMORIA!$A:$I,6,FALSE),"NÃO TEM")</f>
        <v>3</v>
      </c>
      <c r="G93" s="107">
        <f>IFERROR(VLOOKUP(A93,MEMORIA!$A:$I,7,FALSE),"NÃO TEM")</f>
        <v>125.12</v>
      </c>
      <c r="H93" s="107">
        <f t="shared" ref="H93:H97" si="38">ROUND(G93 * (1 + 27.3 / 100), 2)</f>
        <v>159.28</v>
      </c>
      <c r="I93" s="107">
        <f t="shared" ref="I93:I97" si="39">ROUND(F93 * H93, 2)</f>
        <v>477.84</v>
      </c>
      <c r="J93" s="108">
        <f t="shared" ref="J93:J97" si="40">I93/$H$280</f>
        <v>1.4803484945567731E-4</v>
      </c>
      <c r="L93" s="57">
        <f t="shared" si="25"/>
        <v>375.36</v>
      </c>
    </row>
    <row r="94" spans="1:12" ht="39" customHeight="1" x14ac:dyDescent="0.25">
      <c r="A94" s="104" t="s">
        <v>498</v>
      </c>
      <c r="B94" s="104">
        <f>IFERROR(VLOOKUP(A94,MEMORIA!$A:$I,2,FALSE),"NÃO TEM")</f>
        <v>89986</v>
      </c>
      <c r="C94" s="104" t="str">
        <f>IFERROR(VLOOKUP(A94,MEMORIA!$A:$I,4,FALSE),"NÃO TEM")</f>
        <v>SINAPI</v>
      </c>
      <c r="D94" s="105" t="str">
        <f>IFERROR(VLOOKUP(A94,MEMORIA!$A:$I,3,FALSE),"NÃO TEM")</f>
        <v>REGISTRO DE GAVETA BRUTO, LATÃO, ROSCÁVEL, 1/2", COM ACABAMENTO E CANOPLA CROMADOS - FORNECIMENTO E INSTALAÇÃO. AF_08/2021</v>
      </c>
      <c r="E94" s="104" t="str">
        <f>IFERROR(VLOOKUP(A94,MEMORIA!$A:$I,5,FALSE),"NÃO TEM")</f>
        <v>UN</v>
      </c>
      <c r="F94" s="106">
        <f>IFERROR(VLOOKUP(A94,MEMORIA!$A:$I,6,FALSE),"NÃO TEM")</f>
        <v>4</v>
      </c>
      <c r="G94" s="107">
        <f>IFERROR(VLOOKUP(A94,MEMORIA!$A:$I,7,FALSE),"NÃO TEM")</f>
        <v>87.550000000000011</v>
      </c>
      <c r="H94" s="107">
        <f t="shared" si="38"/>
        <v>111.45</v>
      </c>
      <c r="I94" s="107">
        <f t="shared" si="39"/>
        <v>445.8</v>
      </c>
      <c r="J94" s="108">
        <f t="shared" si="40"/>
        <v>1.381088562852439E-4</v>
      </c>
      <c r="L94" s="57">
        <f t="shared" si="25"/>
        <v>350.2</v>
      </c>
    </row>
    <row r="95" spans="1:12" ht="26.1" customHeight="1" x14ac:dyDescent="0.25">
      <c r="A95" s="104" t="s">
        <v>499</v>
      </c>
      <c r="B95" s="104">
        <f>IFERROR(VLOOKUP(A95,MEMORIA!$A:$I,2,FALSE),"NÃO TEM")</f>
        <v>100860</v>
      </c>
      <c r="C95" s="104" t="str">
        <f>IFERROR(VLOOKUP(A95,MEMORIA!$A:$I,4,FALSE),"NÃO TEM")</f>
        <v>SINAPI</v>
      </c>
      <c r="D95" s="105" t="str">
        <f>IFERROR(VLOOKUP(A95,MEMORIA!$A:$I,3,FALSE),"NÃO TEM")</f>
        <v>CHUVEIRO ELÉTRICO COMUM CORPO PLÁSTICO, TIPO DUCHA - FORNECIMENTO E INSTALAÇÃO. AF_01/2020</v>
      </c>
      <c r="E95" s="104" t="str">
        <f>IFERROR(VLOOKUP(A95,MEMORIA!$A:$I,5,FALSE),"NÃO TEM")</f>
        <v>UN</v>
      </c>
      <c r="F95" s="106">
        <f>IFERROR(VLOOKUP(A95,MEMORIA!$A:$I,6,FALSE),"NÃO TEM")</f>
        <v>1</v>
      </c>
      <c r="G95" s="107">
        <f>IFERROR(VLOOKUP(A95,MEMORIA!$A:$I,7,FALSE),"NÃO TEM")</f>
        <v>103.67</v>
      </c>
      <c r="H95" s="107">
        <f t="shared" si="38"/>
        <v>131.97</v>
      </c>
      <c r="I95" s="107">
        <f t="shared" si="39"/>
        <v>131.97</v>
      </c>
      <c r="J95" s="108">
        <f t="shared" si="40"/>
        <v>4.0884310820914393E-5</v>
      </c>
      <c r="L95" s="57">
        <f t="shared" si="25"/>
        <v>103.67</v>
      </c>
    </row>
    <row r="96" spans="1:12" ht="39" customHeight="1" x14ac:dyDescent="0.25">
      <c r="A96" s="104" t="s">
        <v>500</v>
      </c>
      <c r="B96" s="104">
        <f>IFERROR(VLOOKUP(A96,MEMORIA!$A:$I,2,FALSE),"NÃO TEM")</f>
        <v>104327</v>
      </c>
      <c r="C96" s="104" t="str">
        <f>IFERROR(VLOOKUP(A96,MEMORIA!$A:$I,4,FALSE),"NÃO TEM")</f>
        <v>SINAPI</v>
      </c>
      <c r="D96" s="105" t="str">
        <f>IFERROR(VLOOKUP(A96,MEMORIA!$A:$I,3,FALSE),"NÃO TEM")</f>
        <v>RALO SIFONADO REDONDO, PVC, DN 100 X 40 MM, JUNTA SOLDÁVEL, FORNECIDO E INSTALADO EM RAMAL DE DESCARGA OU EM RAMAL DE ESGOTO SANITÁRIO. AF_08/2022</v>
      </c>
      <c r="E96" s="104" t="str">
        <f>IFERROR(VLOOKUP(A96,MEMORIA!$A:$I,5,FALSE),"NÃO TEM")</f>
        <v>UN</v>
      </c>
      <c r="F96" s="106">
        <f>IFERROR(VLOOKUP(A96,MEMORIA!$A:$I,6,FALSE),"NÃO TEM")</f>
        <v>1</v>
      </c>
      <c r="G96" s="107">
        <f>IFERROR(VLOOKUP(A96,MEMORIA!$A:$I,7,FALSE),"NÃO TEM")</f>
        <v>17.090000000000003</v>
      </c>
      <c r="H96" s="107">
        <f t="shared" si="38"/>
        <v>21.76</v>
      </c>
      <c r="I96" s="107">
        <f t="shared" si="39"/>
        <v>21.76</v>
      </c>
      <c r="J96" s="108">
        <f t="shared" si="40"/>
        <v>6.7412487949010928E-6</v>
      </c>
      <c r="L96" s="57">
        <f t="shared" si="25"/>
        <v>17.09</v>
      </c>
    </row>
    <row r="97" spans="1:12" ht="39" customHeight="1" x14ac:dyDescent="0.25">
      <c r="A97" s="104" t="s">
        <v>501</v>
      </c>
      <c r="B97" s="104">
        <f>IFERROR(VLOOKUP(A97,MEMORIA!$A:$I,2,FALSE),"NÃO TEM")</f>
        <v>102623</v>
      </c>
      <c r="C97" s="104" t="str">
        <f>IFERROR(VLOOKUP(A97,MEMORIA!$A:$I,4,FALSE),"NÃO TEM")</f>
        <v>SINAPI</v>
      </c>
      <c r="D97" s="105" t="str">
        <f>IFERROR(VLOOKUP(A97,MEMORIA!$A:$I,3,FALSE),"NÃO TEM")</f>
        <v>CAIXA D´ÁGUA EM POLIETILENO, 1000 LITROS (INCLUSOS TUBOS, CONEXÕES E TORNEIRA DE BÓIA) - FORNECIMENTO E INSTALAÇÃO. AF_06/2021</v>
      </c>
      <c r="E97" s="104" t="str">
        <f>IFERROR(VLOOKUP(A97,MEMORIA!$A:$I,5,FALSE),"NÃO TEM")</f>
        <v>UN</v>
      </c>
      <c r="F97" s="106">
        <f>IFERROR(VLOOKUP(A97,MEMORIA!$A:$I,6,FALSE),"NÃO TEM")</f>
        <v>2</v>
      </c>
      <c r="G97" s="107">
        <f>IFERROR(VLOOKUP(A97,MEMORIA!$A:$I,7,FALSE),"NÃO TEM")</f>
        <v>826.13999999999987</v>
      </c>
      <c r="H97" s="107">
        <f t="shared" si="38"/>
        <v>1051.68</v>
      </c>
      <c r="I97" s="107">
        <f t="shared" si="39"/>
        <v>2103.36</v>
      </c>
      <c r="J97" s="108">
        <f t="shared" si="40"/>
        <v>6.5162100483654242E-4</v>
      </c>
      <c r="L97" s="57">
        <f t="shared" si="25"/>
        <v>1652.28</v>
      </c>
    </row>
    <row r="98" spans="1:12" ht="24" customHeight="1" x14ac:dyDescent="0.25">
      <c r="A98" s="99" t="s">
        <v>387</v>
      </c>
      <c r="B98" s="99"/>
      <c r="C98" s="99"/>
      <c r="D98" s="100" t="s">
        <v>113</v>
      </c>
      <c r="E98" s="100"/>
      <c r="F98" s="101"/>
      <c r="G98" s="100"/>
      <c r="H98" s="100"/>
      <c r="I98" s="102">
        <f>SUM(I99:I112)</f>
        <v>13154</v>
      </c>
      <c r="J98" s="103">
        <f>I98/$H$280</f>
        <v>4.0751096805206333E-3</v>
      </c>
      <c r="L98" s="57">
        <f t="shared" si="25"/>
        <v>0</v>
      </c>
    </row>
    <row r="99" spans="1:12" ht="60" x14ac:dyDescent="0.25">
      <c r="A99" s="104" t="s">
        <v>388</v>
      </c>
      <c r="B99" s="104">
        <f>IFERROR(VLOOKUP(A99,MEMORIA!$A:$I,2,FALSE),"NÃO TEM")</f>
        <v>86931</v>
      </c>
      <c r="C99" s="104" t="str">
        <f>IFERROR(VLOOKUP(A99,MEMORIA!$A:$I,4,FALSE),"NÃO TEM")</f>
        <v>SINAPI</v>
      </c>
      <c r="D99" s="105" t="str">
        <f>IFERROR(VLOOKUP(A99,MEMORIA!$A:$I,3,FALSE),"NÃO TEM")</f>
        <v>VASO SANITÁRIO SIFONADO COM CAIXA ACOPLADA LOUÇA BRANCA, INCLUSO ENGATE FLEXÍVEL EM PLÁSTICO BRANCO, 1/2  X 40CM - FORNECIMENTO E INSTALAÇÃO. AF_01/2020</v>
      </c>
      <c r="E99" s="104" t="str">
        <f>IFERROR(VLOOKUP(A99,MEMORIA!$A:$I,5,FALSE),"NÃO TEM")</f>
        <v>UN</v>
      </c>
      <c r="F99" s="106">
        <f>IFERROR(VLOOKUP(A99,MEMORIA!$A:$I,6,FALSE),"NÃO TEM")</f>
        <v>4</v>
      </c>
      <c r="G99" s="107">
        <f>IFERROR(VLOOKUP(A99,MEMORIA!$A:$I,7,FALSE),"NÃO TEM")</f>
        <v>504.78</v>
      </c>
      <c r="H99" s="107">
        <f t="shared" ref="H99:H112" si="41">ROUND(G99 * (1 + 27.3 / 100), 2)</f>
        <v>642.58000000000004</v>
      </c>
      <c r="I99" s="107">
        <f t="shared" ref="I99:I112" si="42">ROUND(F99 * H99, 2)</f>
        <v>2570.3200000000002</v>
      </c>
      <c r="J99" s="108">
        <f t="shared" ref="J99:J112" si="43">I99/$H$280</f>
        <v>7.9628522989476922E-4</v>
      </c>
      <c r="L99" s="57">
        <f t="shared" si="25"/>
        <v>2019.12</v>
      </c>
    </row>
    <row r="100" spans="1:12" ht="30" x14ac:dyDescent="0.25">
      <c r="A100" s="104" t="s">
        <v>389</v>
      </c>
      <c r="B100" s="104">
        <f>IFERROR(VLOOKUP(A100,MEMORIA!$A:$I,2,FALSE),"NÃO TEM")</f>
        <v>100849</v>
      </c>
      <c r="C100" s="104" t="str">
        <f>IFERROR(VLOOKUP(A100,MEMORIA!$A:$I,4,FALSE),"NÃO TEM")</f>
        <v>SINAPI</v>
      </c>
      <c r="D100" s="105" t="str">
        <f>IFERROR(VLOOKUP(A100,MEMORIA!$A:$I,3,FALSE),"NÃO TEM")</f>
        <v>ASSENTO SANITÁRIO CONVENCIONAL - FORNECIMENTO E INSTALACAO. AF_01/2020</v>
      </c>
      <c r="E100" s="104" t="str">
        <f>IFERROR(VLOOKUP(A100,MEMORIA!$A:$I,5,FALSE),"NÃO TEM")</f>
        <v>UN</v>
      </c>
      <c r="F100" s="106">
        <f>IFERROR(VLOOKUP(A100,MEMORIA!$A:$I,6,FALSE),"NÃO TEM")</f>
        <v>4</v>
      </c>
      <c r="G100" s="107">
        <f>IFERROR(VLOOKUP(A100,MEMORIA!$A:$I,7,FALSE),"NÃO TEM")</f>
        <v>46.68</v>
      </c>
      <c r="H100" s="107">
        <f t="shared" si="41"/>
        <v>59.42</v>
      </c>
      <c r="I100" s="107">
        <f t="shared" si="42"/>
        <v>237.68</v>
      </c>
      <c r="J100" s="108">
        <f t="shared" si="43"/>
        <v>7.363327268254098E-5</v>
      </c>
      <c r="L100" s="57">
        <f t="shared" si="25"/>
        <v>186.72</v>
      </c>
    </row>
    <row r="101" spans="1:12" ht="39" customHeight="1" x14ac:dyDescent="0.25">
      <c r="A101" s="104" t="s">
        <v>390</v>
      </c>
      <c r="B101" s="104">
        <f>IFERROR(VLOOKUP(A101,MEMORIA!$A:$I,2,FALSE),"NÃO TEM")</f>
        <v>95471</v>
      </c>
      <c r="C101" s="104" t="str">
        <f>IFERROR(VLOOKUP(A101,MEMORIA!$A:$I,4,FALSE),"NÃO TEM")</f>
        <v>SINAPI</v>
      </c>
      <c r="D101" s="105" t="str">
        <f>IFERROR(VLOOKUP(A101,MEMORIA!$A:$I,3,FALSE),"NÃO TEM")</f>
        <v>VASO SANITÁRIO SIFONADO PARA PCD, COM CAIXA ACOPLADA, LOUÇA BRANCA, SEM FURO FRONTAL E SEM ASSENTO- FORNECIMENTO E INSTALAÇÃO.</v>
      </c>
      <c r="E101" s="104" t="str">
        <f>IFERROR(VLOOKUP(A101,MEMORIA!$A:$I,5,FALSE),"NÃO TEM")</f>
        <v>UN</v>
      </c>
      <c r="F101" s="106">
        <f>IFERROR(VLOOKUP(A101,MEMORIA!$A:$I,6,FALSE),"NÃO TEM")</f>
        <v>2</v>
      </c>
      <c r="G101" s="107">
        <f>IFERROR(VLOOKUP(A101,MEMORIA!$A:$I,7,FALSE),"NÃO TEM")</f>
        <v>778.67</v>
      </c>
      <c r="H101" s="107">
        <f t="shared" si="41"/>
        <v>991.25</v>
      </c>
      <c r="I101" s="107">
        <f t="shared" si="42"/>
        <v>1982.5</v>
      </c>
      <c r="J101" s="108">
        <f t="shared" si="43"/>
        <v>6.141785724214805E-4</v>
      </c>
      <c r="L101" s="57">
        <f t="shared" si="25"/>
        <v>1557.34</v>
      </c>
    </row>
    <row r="102" spans="1:12" ht="45" x14ac:dyDescent="0.25">
      <c r="A102" s="104" t="s">
        <v>391</v>
      </c>
      <c r="B102" s="104">
        <f>IFERROR(VLOOKUP(A102,MEMORIA!$A:$I,2,FALSE),"NÃO TEM")</f>
        <v>86877</v>
      </c>
      <c r="C102" s="104" t="str">
        <f>IFERROR(VLOOKUP(A102,MEMORIA!$A:$I,4,FALSE),"NÃO TEM")</f>
        <v>SINAPI</v>
      </c>
      <c r="D102" s="105" t="str">
        <f>IFERROR(VLOOKUP(A102,MEMORIA!$A:$I,3,FALSE),"NÃO TEM")</f>
        <v>VÁLVULA EM METAL CROMADO 1.1/2' X 1.1/2' PARA TANQUE OU LAVATÓRIO, COM OU SEM LADRÃO - FORNECIMENTO E INSTALAÇÃO. AF_01/2020</v>
      </c>
      <c r="E102" s="104" t="str">
        <f>IFERROR(VLOOKUP(A102,MEMORIA!$A:$I,5,FALSE),"NÃO TEM")</f>
        <v>UN</v>
      </c>
      <c r="F102" s="106">
        <f>IFERROR(VLOOKUP(A102,MEMORIA!$A:$I,6,FALSE),"NÃO TEM")</f>
        <v>6</v>
      </c>
      <c r="G102" s="107">
        <f>IFERROR(VLOOKUP(A102,MEMORIA!$A:$I,7,FALSE),"NÃO TEM")</f>
        <v>60.44</v>
      </c>
      <c r="H102" s="107">
        <f t="shared" si="41"/>
        <v>76.94</v>
      </c>
      <c r="I102" s="107">
        <f t="shared" si="42"/>
        <v>461.64</v>
      </c>
      <c r="J102" s="108">
        <f t="shared" si="43"/>
        <v>1.4301608886388512E-4</v>
      </c>
      <c r="L102" s="57">
        <f t="shared" si="25"/>
        <v>362.64</v>
      </c>
    </row>
    <row r="103" spans="1:12" ht="26.1" customHeight="1" x14ac:dyDescent="0.25">
      <c r="A103" s="104" t="s">
        <v>392</v>
      </c>
      <c r="B103" s="104">
        <f>IFERROR(VLOOKUP(A103,MEMORIA!$A:$I,2,FALSE),"NÃO TEM")</f>
        <v>86885</v>
      </c>
      <c r="C103" s="104" t="str">
        <f>IFERROR(VLOOKUP(A103,MEMORIA!$A:$I,4,FALSE),"NÃO TEM")</f>
        <v>SINAPI</v>
      </c>
      <c r="D103" s="105" t="str">
        <f>IFERROR(VLOOKUP(A103,MEMORIA!$A:$I,3,FALSE),"NÃO TEM")</f>
        <v>ENGATE FLEXÍVEL EM PLÁSTICO BRANCO, 1/2' X 40CM - FORNECIMENTO E INSTALAÇÃO. AF_01/2020</v>
      </c>
      <c r="E103" s="104" t="str">
        <f>IFERROR(VLOOKUP(A103,MEMORIA!$A:$I,5,FALSE),"NÃO TEM")</f>
        <v>UN</v>
      </c>
      <c r="F103" s="106">
        <f>IFERROR(VLOOKUP(A103,MEMORIA!$A:$I,6,FALSE),"NÃO TEM")</f>
        <v>6</v>
      </c>
      <c r="G103" s="107">
        <f>IFERROR(VLOOKUP(A103,MEMORIA!$A:$I,7,FALSE),"NÃO TEM")</f>
        <v>11.44</v>
      </c>
      <c r="H103" s="107">
        <f t="shared" si="41"/>
        <v>14.56</v>
      </c>
      <c r="I103" s="107">
        <f t="shared" si="42"/>
        <v>87.36</v>
      </c>
      <c r="J103" s="108">
        <f t="shared" si="43"/>
        <v>2.7064131191294092E-5</v>
      </c>
      <c r="L103" s="57">
        <f t="shared" si="25"/>
        <v>68.64</v>
      </c>
    </row>
    <row r="104" spans="1:12" ht="26.1" customHeight="1" x14ac:dyDescent="0.25">
      <c r="A104" s="104" t="s">
        <v>393</v>
      </c>
      <c r="B104" s="104">
        <f>IFERROR(VLOOKUP(A104,MEMORIA!$A:$I,2,FALSE),"NÃO TEM")</f>
        <v>86882</v>
      </c>
      <c r="C104" s="104" t="str">
        <f>IFERROR(VLOOKUP(A104,MEMORIA!$A:$I,4,FALSE),"NÃO TEM")</f>
        <v>SINAPI</v>
      </c>
      <c r="D104" s="105" t="str">
        <f>IFERROR(VLOOKUP(A104,MEMORIA!$A:$I,3,FALSE),"NÃO TEM")</f>
        <v>SIFÃO DO TIPO GARRAFA/COPO EM PVC 1.1/4  X 1.1/2? - FORNECIMENTO E INSTALAÇÃO. AF_01/2020</v>
      </c>
      <c r="E104" s="104" t="str">
        <f>IFERROR(VLOOKUP(A104,MEMORIA!$A:$I,5,FALSE),"NÃO TEM")</f>
        <v>UN</v>
      </c>
      <c r="F104" s="106">
        <f>IFERROR(VLOOKUP(A104,MEMORIA!$A:$I,6,FALSE),"NÃO TEM")</f>
        <v>7</v>
      </c>
      <c r="G104" s="107">
        <f>IFERROR(VLOOKUP(A104,MEMORIA!$A:$I,7,FALSE),"NÃO TEM")</f>
        <v>21.23</v>
      </c>
      <c r="H104" s="107">
        <f t="shared" si="41"/>
        <v>27.03</v>
      </c>
      <c r="I104" s="107">
        <f t="shared" si="42"/>
        <v>189.21</v>
      </c>
      <c r="J104" s="108">
        <f t="shared" si="43"/>
        <v>5.8617264911913408E-5</v>
      </c>
      <c r="L104" s="57">
        <f t="shared" si="25"/>
        <v>148.61000000000001</v>
      </c>
    </row>
    <row r="105" spans="1:12" ht="39" customHeight="1" x14ac:dyDescent="0.25">
      <c r="A105" s="104" t="s">
        <v>394</v>
      </c>
      <c r="B105" s="104">
        <f>IFERROR(VLOOKUP(A105,MEMORIA!$A:$I,2,FALSE),"NÃO TEM")</f>
        <v>86889</v>
      </c>
      <c r="C105" s="104" t="str">
        <f>IFERROR(VLOOKUP(A105,MEMORIA!$A:$I,4,FALSE),"NÃO TEM")</f>
        <v>SINAPI</v>
      </c>
      <c r="D105" s="105" t="str">
        <f>IFERROR(VLOOKUP(A105,MEMORIA!$A:$I,3,FALSE),"NÃO TEM")</f>
        <v>BANCADA DE GRANITO CINZA POLIDO, DE 1,50 X 0,60 M, PARA PIA DE COZINHA - FORNECIMENTO E INSTALAÇÃO. AF_01/2020</v>
      </c>
      <c r="E105" s="104" t="str">
        <f>IFERROR(VLOOKUP(A105,MEMORIA!$A:$I,5,FALSE),"NÃO TEM")</f>
        <v>UN</v>
      </c>
      <c r="F105" s="106">
        <f>IFERROR(VLOOKUP(A105,MEMORIA!$A:$I,6,FALSE),"NÃO TEM")</f>
        <v>1</v>
      </c>
      <c r="G105" s="107">
        <f>IFERROR(VLOOKUP(A105,MEMORIA!$A:$I,7,FALSE),"NÃO TEM")</f>
        <v>652.13</v>
      </c>
      <c r="H105" s="107">
        <f t="shared" si="41"/>
        <v>830.16</v>
      </c>
      <c r="I105" s="107">
        <f t="shared" si="42"/>
        <v>830.16</v>
      </c>
      <c r="J105" s="108">
        <f t="shared" si="43"/>
        <v>2.5718359832606119E-4</v>
      </c>
      <c r="L105" s="57">
        <f t="shared" si="25"/>
        <v>652.13</v>
      </c>
    </row>
    <row r="106" spans="1:12" ht="45" x14ac:dyDescent="0.25">
      <c r="A106" s="104" t="s">
        <v>395</v>
      </c>
      <c r="B106" s="104">
        <f>IFERROR(VLOOKUP(A106,MEMORIA!$A:$I,2,FALSE),"NÃO TEM")</f>
        <v>86902</v>
      </c>
      <c r="C106" s="104" t="str">
        <f>IFERROR(VLOOKUP(A106,MEMORIA!$A:$I,4,FALSE),"NÃO TEM")</f>
        <v>SINAPI</v>
      </c>
      <c r="D106" s="105" t="str">
        <f>IFERROR(VLOOKUP(A106,MEMORIA!$A:$I,3,FALSE),"NÃO TEM")</f>
        <v>LAVATÓRIO LOUÇA BRANCA COM COLUNA, *44 X 35,5* CM, PADRÃO POPULAR - FORNECIMENTO E INSTALAÇÃO. AF_01/2020</v>
      </c>
      <c r="E106" s="104" t="str">
        <f>IFERROR(VLOOKUP(A106,MEMORIA!$A:$I,5,FALSE),"NÃO TEM")</f>
        <v>UN</v>
      </c>
      <c r="F106" s="106">
        <f>IFERROR(VLOOKUP(A106,MEMORIA!$A:$I,6,FALSE),"NÃO TEM")</f>
        <v>2</v>
      </c>
      <c r="G106" s="107">
        <f>IFERROR(VLOOKUP(A106,MEMORIA!$A:$I,7,FALSE),"NÃO TEM")</f>
        <v>310.13</v>
      </c>
      <c r="H106" s="107">
        <f t="shared" si="41"/>
        <v>394.8</v>
      </c>
      <c r="I106" s="107">
        <f t="shared" si="42"/>
        <v>789.6</v>
      </c>
      <c r="J106" s="108">
        <f t="shared" si="43"/>
        <v>2.446181088443889E-4</v>
      </c>
      <c r="L106" s="57">
        <f t="shared" si="25"/>
        <v>620.26</v>
      </c>
    </row>
    <row r="107" spans="1:12" ht="39" customHeight="1" x14ac:dyDescent="0.25">
      <c r="A107" s="104" t="s">
        <v>396</v>
      </c>
      <c r="B107" s="104">
        <f>IFERROR(VLOOKUP(A107,MEMORIA!$A:$I,2,FALSE),"NÃO TEM")</f>
        <v>86895</v>
      </c>
      <c r="C107" s="104" t="str">
        <f>IFERROR(VLOOKUP(A107,MEMORIA!$A:$I,4,FALSE),"NÃO TEM")</f>
        <v>SINAPI</v>
      </c>
      <c r="D107" s="105" t="str">
        <f>IFERROR(VLOOKUP(A107,MEMORIA!$A:$I,3,FALSE),"NÃO TEM")</f>
        <v>BANCADA DE GRANITO CINZA POLIDO, DE 0,50 X 0,60 M, PARA LAVATÓRIO - FORNECIMENTO E INSTALAÇÃO. AF_01/2020</v>
      </c>
      <c r="E107" s="104" t="str">
        <f>IFERROR(VLOOKUP(A107,MEMORIA!$A:$I,5,FALSE),"NÃO TEM")</f>
        <v>UN</v>
      </c>
      <c r="F107" s="106">
        <f>IFERROR(VLOOKUP(A107,MEMORIA!$A:$I,6,FALSE),"NÃO TEM")</f>
        <v>2</v>
      </c>
      <c r="G107" s="107">
        <f>IFERROR(VLOOKUP(A107,MEMORIA!$A:$I,7,FALSE),"NÃO TEM")</f>
        <v>319.08000000000004</v>
      </c>
      <c r="H107" s="107">
        <f t="shared" si="41"/>
        <v>406.19</v>
      </c>
      <c r="I107" s="107">
        <f t="shared" si="42"/>
        <v>812.38</v>
      </c>
      <c r="J107" s="108">
        <f t="shared" si="43"/>
        <v>2.5167535367655102E-4</v>
      </c>
      <c r="L107" s="57">
        <f t="shared" si="25"/>
        <v>638.16</v>
      </c>
    </row>
    <row r="108" spans="1:12" ht="45" x14ac:dyDescent="0.25">
      <c r="A108" s="104" t="s">
        <v>451</v>
      </c>
      <c r="B108" s="104">
        <f>IFERROR(VLOOKUP(A108,MEMORIA!$A:$I,2,FALSE),"NÃO TEM")</f>
        <v>100872</v>
      </c>
      <c r="C108" s="104" t="str">
        <f>IFERROR(VLOOKUP(A108,MEMORIA!$A:$I,4,FALSE),"NÃO TEM")</f>
        <v>SINAPI</v>
      </c>
      <c r="D108" s="105" t="str">
        <f>IFERROR(VLOOKUP(A108,MEMORIA!$A:$I,3,FALSE),"NÃO TEM")</f>
        <v>BARRA DE APOIO RETA, EM ALUMINIO, COMPRIMENTO 80 CM, FIXADA NA PAREDE - FORNECIMENTO E INSTALAÇÃO. AF_01/2020</v>
      </c>
      <c r="E108" s="104" t="str">
        <f>IFERROR(VLOOKUP(A108,MEMORIA!$A:$I,5,FALSE),"NÃO TEM")</f>
        <v>UN</v>
      </c>
      <c r="F108" s="106">
        <f>IFERROR(VLOOKUP(A108,MEMORIA!$A:$I,6,FALSE),"NÃO TEM")</f>
        <v>4</v>
      </c>
      <c r="G108" s="107">
        <f>IFERROR(VLOOKUP(A108,MEMORIA!$A:$I,7,FALSE),"NÃO TEM")</f>
        <v>323.17</v>
      </c>
      <c r="H108" s="107">
        <f t="shared" si="41"/>
        <v>411.4</v>
      </c>
      <c r="I108" s="107">
        <f t="shared" si="42"/>
        <v>1645.6</v>
      </c>
      <c r="J108" s="108">
        <f t="shared" si="43"/>
        <v>5.098069401143951E-4</v>
      </c>
      <c r="L108" s="57">
        <f t="shared" si="25"/>
        <v>1292.68</v>
      </c>
    </row>
    <row r="109" spans="1:12" ht="26.1" customHeight="1" x14ac:dyDescent="0.25">
      <c r="A109" s="104" t="s">
        <v>455</v>
      </c>
      <c r="B109" s="104">
        <f>IFERROR(VLOOKUP(A109,MEMORIA!$A:$I,2,FALSE),"NÃO TEM")</f>
        <v>95544</v>
      </c>
      <c r="C109" s="104" t="str">
        <f>IFERROR(VLOOKUP(A109,MEMORIA!$A:$I,4,FALSE),"NÃO TEM")</f>
        <v>SINAPI</v>
      </c>
      <c r="D109" s="105" t="str">
        <f>IFERROR(VLOOKUP(A109,MEMORIA!$A:$I,3,FALSE),"NÃO TEM")</f>
        <v>PAPELEIRA DE PAREDE EM METAL CROMADO SEM TAMPA, INCLUSO FIXAÇÃO. AF_01/2020</v>
      </c>
      <c r="E109" s="104" t="str">
        <f>IFERROR(VLOOKUP(A109,MEMORIA!$A:$I,5,FALSE),"NÃO TEM")</f>
        <v>UN</v>
      </c>
      <c r="F109" s="106">
        <f>IFERROR(VLOOKUP(A109,MEMORIA!$A:$I,6,FALSE),"NÃO TEM")</f>
        <v>4</v>
      </c>
      <c r="G109" s="107">
        <f>IFERROR(VLOOKUP(A109,MEMORIA!$A:$I,7,FALSE),"NÃO TEM")</f>
        <v>35.28</v>
      </c>
      <c r="H109" s="107">
        <f t="shared" si="41"/>
        <v>44.91</v>
      </c>
      <c r="I109" s="107">
        <f t="shared" si="42"/>
        <v>179.64</v>
      </c>
      <c r="J109" s="108">
        <f t="shared" si="43"/>
        <v>5.5652478562317658E-5</v>
      </c>
      <c r="L109" s="57">
        <f t="shared" si="25"/>
        <v>141.12</v>
      </c>
    </row>
    <row r="110" spans="1:12" ht="45" x14ac:dyDescent="0.25">
      <c r="A110" s="104" t="s">
        <v>514</v>
      </c>
      <c r="B110" s="104">
        <f>IFERROR(VLOOKUP(A110,MEMORIA!$A:$I,2,FALSE),"NÃO TEM")</f>
        <v>86915</v>
      </c>
      <c r="C110" s="104" t="str">
        <f>IFERROR(VLOOKUP(A110,MEMORIA!$A:$I,4,FALSE),"NÃO TEM")</f>
        <v>SINAPI</v>
      </c>
      <c r="D110" s="105" t="str">
        <f>IFERROR(VLOOKUP(A110,MEMORIA!$A:$I,3,FALSE),"NÃO TEM")</f>
        <v>TORNEIRA CROMADA DE MESA, 1/2" OU 3/4", PARA LAVATÓRIO, PADRÃO MÉDIO - FORNECIMENTO E INSTALAÇÃO. AF_01/2020</v>
      </c>
      <c r="E110" s="104" t="str">
        <f>IFERROR(VLOOKUP(A110,MEMORIA!$A:$I,5,FALSE),"NÃO TEM")</f>
        <v>UN</v>
      </c>
      <c r="F110" s="106">
        <f>IFERROR(VLOOKUP(A110,MEMORIA!$A:$I,6,FALSE),"NÃO TEM")</f>
        <v>5</v>
      </c>
      <c r="G110" s="107">
        <f>IFERROR(VLOOKUP(A110,MEMORIA!$A:$I,7,FALSE),"NÃO TEM")</f>
        <v>151.43</v>
      </c>
      <c r="H110" s="107">
        <f t="shared" si="41"/>
        <v>192.77</v>
      </c>
      <c r="I110" s="107">
        <f t="shared" si="42"/>
        <v>963.85</v>
      </c>
      <c r="J110" s="108">
        <f t="shared" si="43"/>
        <v>2.9860076520980784E-4</v>
      </c>
      <c r="L110" s="57">
        <f t="shared" si="25"/>
        <v>757.15</v>
      </c>
    </row>
    <row r="111" spans="1:12" ht="26.1" customHeight="1" x14ac:dyDescent="0.25">
      <c r="A111" s="104" t="s">
        <v>517</v>
      </c>
      <c r="B111" s="104">
        <f>IFERROR(VLOOKUP(A111,MEMORIA!$A:$I,2,FALSE),"NÃO TEM")</f>
        <v>100858</v>
      </c>
      <c r="C111" s="104" t="str">
        <f>IFERROR(VLOOKUP(A111,MEMORIA!$A:$I,4,FALSE),"NÃO TEM")</f>
        <v>SINAPI</v>
      </c>
      <c r="D111" s="105" t="str">
        <f>IFERROR(VLOOKUP(A111,MEMORIA!$A:$I,3,FALSE),"NÃO TEM")</f>
        <v>MICTÓRIO SIFONADO LOUÇA BRANCA - PADRÃO MÉDIO - FORNECIMENTO E INSTALAÇÃO. AF_01/2020</v>
      </c>
      <c r="E111" s="104" t="str">
        <f>IFERROR(VLOOKUP(A111,MEMORIA!$A:$I,5,FALSE),"NÃO TEM")</f>
        <v>UN</v>
      </c>
      <c r="F111" s="106">
        <f>IFERROR(VLOOKUP(A111,MEMORIA!$A:$I,6,FALSE),"NÃO TEM")</f>
        <v>2</v>
      </c>
      <c r="G111" s="107">
        <f>IFERROR(VLOOKUP(A111,MEMORIA!$A:$I,7,FALSE),"NÃO TEM")</f>
        <v>677.32999999999993</v>
      </c>
      <c r="H111" s="107">
        <f t="shared" si="41"/>
        <v>862.24</v>
      </c>
      <c r="I111" s="107">
        <f t="shared" si="42"/>
        <v>1724.48</v>
      </c>
      <c r="J111" s="108">
        <f t="shared" si="43"/>
        <v>5.3424396699591162E-4</v>
      </c>
      <c r="L111" s="57">
        <f t="shared" si="25"/>
        <v>1354.66</v>
      </c>
    </row>
    <row r="112" spans="1:12" ht="26.1" customHeight="1" x14ac:dyDescent="0.25">
      <c r="A112" s="104" t="s">
        <v>756</v>
      </c>
      <c r="B112" s="104">
        <f>IFERROR(VLOOKUP(A112,MEMORIA!$A:$I,2,FALSE),"NÃO TEM")</f>
        <v>3712</v>
      </c>
      <c r="C112" s="104" t="str">
        <f>IFERROR(VLOOKUP(A112,MEMORIA!$A:$I,4,FALSE),"NÃO TEM")</f>
        <v>ORSE</v>
      </c>
      <c r="D112" s="105" t="str">
        <f>IFERROR(VLOOKUP(A112,MEMORIA!$A:$I,3,FALSE),"NÃO TEM")</f>
        <v>VALVULA DE ESCOAMENTO PARA MICTÓRIO, DECA, DECAMATIC 2570C OU SIMILAR</v>
      </c>
      <c r="E112" s="104" t="str">
        <f>IFERROR(VLOOKUP(A112,MEMORIA!$A:$I,5,FALSE),"NÃO TEM")</f>
        <v>un</v>
      </c>
      <c r="F112" s="106">
        <f>IFERROR(VLOOKUP(A112,MEMORIA!$A:$I,6,FALSE),"NÃO TEM")</f>
        <v>2</v>
      </c>
      <c r="G112" s="107">
        <f>IFERROR(VLOOKUP(A112,MEMORIA!$A:$I,7,FALSE),"NÃO TEM")</f>
        <v>266.92</v>
      </c>
      <c r="H112" s="107">
        <f t="shared" si="41"/>
        <v>339.79</v>
      </c>
      <c r="I112" s="107">
        <f t="shared" si="42"/>
        <v>679.58</v>
      </c>
      <c r="J112" s="108">
        <f t="shared" si="43"/>
        <v>2.1053390882531641E-4</v>
      </c>
      <c r="L112" s="57">
        <f t="shared" si="25"/>
        <v>533.84</v>
      </c>
    </row>
    <row r="113" spans="1:12" ht="24" customHeight="1" x14ac:dyDescent="0.25">
      <c r="A113" s="99" t="s">
        <v>397</v>
      </c>
      <c r="B113" s="99"/>
      <c r="C113" s="99"/>
      <c r="D113" s="100" t="s">
        <v>114</v>
      </c>
      <c r="E113" s="100"/>
      <c r="F113" s="101"/>
      <c r="G113" s="100"/>
      <c r="H113" s="100"/>
      <c r="I113" s="102">
        <f>SUM(I114:I118)</f>
        <v>3706.9300000000003</v>
      </c>
      <c r="J113" s="103">
        <f>I113/$H$280</f>
        <v>1.1484070494155658E-3</v>
      </c>
      <c r="L113" s="57">
        <f t="shared" si="25"/>
        <v>0</v>
      </c>
    </row>
    <row r="114" spans="1:12" ht="30" x14ac:dyDescent="0.25">
      <c r="A114" s="104" t="s">
        <v>509</v>
      </c>
      <c r="B114" s="104" t="str">
        <f>IFERROR(VLOOKUP(A114,MEMORIA!$A:$I,2,FALSE),"NÃO TEM")</f>
        <v>ED-50223</v>
      </c>
      <c r="C114" s="104" t="str">
        <f>IFERROR(VLOOKUP(A114,MEMORIA!$A:$I,4,FALSE),"NÃO TEM")</f>
        <v>SETOP</v>
      </c>
      <c r="D114" s="105" t="str">
        <f>IFERROR(VLOOKUP(A114,MEMORIA!$A:$I,3,FALSE),"NÃO TEM")</f>
        <v>PONTO DE ESGOTO COM REDE DN 40MM, INCLUSIVE ABERTURA E ENCHIMENTO DE RASGOS EM ALVENARIA.</v>
      </c>
      <c r="E114" s="104" t="str">
        <f>IFERROR(VLOOKUP(A114,MEMORIA!$A:$I,5,FALSE),"NÃO TEM")</f>
        <v>un</v>
      </c>
      <c r="F114" s="106">
        <f>IFERROR(VLOOKUP(A114,MEMORIA!$A:$I,6,FALSE),"NÃO TEM")</f>
        <v>3</v>
      </c>
      <c r="G114" s="107">
        <f>IFERROR(VLOOKUP(A114,MEMORIA!$A:$I,7,FALSE),"NÃO TEM")</f>
        <v>163.38</v>
      </c>
      <c r="H114" s="107">
        <f t="shared" ref="H114:H118" si="44">ROUND(G114 * (1 + 27.3 / 100), 2)</f>
        <v>207.98</v>
      </c>
      <c r="I114" s="107">
        <f t="shared" ref="I114:I118" si="45">ROUND(F114 * H114, 2)</f>
        <v>623.94000000000005</v>
      </c>
      <c r="J114" s="108">
        <f t="shared" ref="J114:J120" si="46">I114/$H$280</f>
        <v>1.9329663479276599E-4</v>
      </c>
      <c r="L114" s="57">
        <f t="shared" si="25"/>
        <v>490.14</v>
      </c>
    </row>
    <row r="115" spans="1:12" ht="30" x14ac:dyDescent="0.25">
      <c r="A115" s="104" t="s">
        <v>510</v>
      </c>
      <c r="B115" s="104" t="str">
        <f>IFERROR(VLOOKUP(A115,MEMORIA!$A:$I,2,FALSE),"NÃO TEM")</f>
        <v>ED-50225</v>
      </c>
      <c r="C115" s="104" t="str">
        <f>IFERROR(VLOOKUP(A115,MEMORIA!$A:$I,4,FALSE),"NÃO TEM")</f>
        <v>SETOP</v>
      </c>
      <c r="D115" s="105" t="str">
        <f>IFERROR(VLOOKUP(A115,MEMORIA!$A:$I,3,FALSE),"NÃO TEM")</f>
        <v>PONTO DE ESGOTO COM REDE DN 100MM, INCLUSIVE ABERTURA E ENCHIMENTO DE RASGOS EM ALVENARIA.</v>
      </c>
      <c r="E115" s="104" t="str">
        <f>IFERROR(VLOOKUP(A115,MEMORIA!$A:$I,5,FALSE),"NÃO TEM")</f>
        <v>un</v>
      </c>
      <c r="F115" s="106">
        <f>IFERROR(VLOOKUP(A115,MEMORIA!$A:$I,6,FALSE),"NÃO TEM")</f>
        <v>3</v>
      </c>
      <c r="G115" s="107">
        <f>IFERROR(VLOOKUP(A115,MEMORIA!$A:$I,7,FALSE),"NÃO TEM")</f>
        <v>300.14999999999998</v>
      </c>
      <c r="H115" s="107">
        <f t="shared" si="44"/>
        <v>382.09</v>
      </c>
      <c r="I115" s="107">
        <f t="shared" si="45"/>
        <v>1146.27</v>
      </c>
      <c r="J115" s="108">
        <f t="shared" si="46"/>
        <v>3.5511448787367995E-4</v>
      </c>
      <c r="L115" s="57">
        <f t="shared" si="25"/>
        <v>900.45</v>
      </c>
    </row>
    <row r="116" spans="1:12" ht="26.1" customHeight="1" x14ac:dyDescent="0.25">
      <c r="A116" s="104" t="s">
        <v>511</v>
      </c>
      <c r="B116" s="104">
        <f>IFERROR(VLOOKUP(A116,MEMORIA!$A:$I,2,FALSE),"NÃO TEM")</f>
        <v>6390</v>
      </c>
      <c r="C116" s="104" t="str">
        <f>IFERROR(VLOOKUP(A116,MEMORIA!$A:$I,4,FALSE),"NÃO TEM")</f>
        <v>ORSE</v>
      </c>
      <c r="D116" s="105" t="str">
        <f>IFERROR(VLOOKUP(A116,MEMORIA!$A:$I,3,FALSE),"NÃO TEM")</f>
        <v>DESOBSTRUÇÃO DE RAMAL PREDIAL DE ESGOTO COM AUXÍLIO DE EQUIPAMENTO HIDROJATO.</v>
      </c>
      <c r="E116" s="104" t="str">
        <f>IFERROR(VLOOKUP(A116,MEMORIA!$A:$I,5,FALSE),"NÃO TEM")</f>
        <v>m</v>
      </c>
      <c r="F116" s="106">
        <f>IFERROR(VLOOKUP(A116,MEMORIA!$A:$I,6,FALSE),"NÃO TEM")</f>
        <v>30</v>
      </c>
      <c r="G116" s="107">
        <f>IFERROR(VLOOKUP(A116,MEMORIA!$A:$I,7,FALSE),"NÃO TEM")</f>
        <v>18.3</v>
      </c>
      <c r="H116" s="107">
        <f t="shared" si="44"/>
        <v>23.3</v>
      </c>
      <c r="I116" s="107">
        <f t="shared" si="45"/>
        <v>699</v>
      </c>
      <c r="J116" s="108">
        <f t="shared" si="46"/>
        <v>2.165502255347364E-4</v>
      </c>
      <c r="L116" s="57">
        <f t="shared" si="25"/>
        <v>549</v>
      </c>
    </row>
    <row r="117" spans="1:12" ht="26.1" customHeight="1" x14ac:dyDescent="0.25">
      <c r="A117" s="104" t="s">
        <v>512</v>
      </c>
      <c r="B117" s="104">
        <f>IFERROR(VLOOKUP(A117,MEMORIA!$A:$I,2,FALSE),"NÃO TEM")</f>
        <v>12636</v>
      </c>
      <c r="C117" s="104" t="str">
        <f>IFERROR(VLOOKUP(A117,MEMORIA!$A:$I,4,FALSE),"NÃO TEM")</f>
        <v>ORSE</v>
      </c>
      <c r="D117" s="105" t="str">
        <f>IFERROR(VLOOKUP(A117,MEMORIA!$A:$I,3,FALSE),"NÃO TEM")</f>
        <v>LIMPEZA DE CAIXA DE PASSAGEM/INSPEÇÃO/GORDURA COM REASSENTAMENTO DA TAMPA.</v>
      </c>
      <c r="E117" s="104" t="str">
        <f>IFERROR(VLOOKUP(A117,MEMORIA!$A:$I,5,FALSE),"NÃO TEM")</f>
        <v>un</v>
      </c>
      <c r="F117" s="106">
        <f>IFERROR(VLOOKUP(A117,MEMORIA!$A:$I,6,FALSE),"NÃO TEM")</f>
        <v>12</v>
      </c>
      <c r="G117" s="107">
        <f>IFERROR(VLOOKUP(A117,MEMORIA!$A:$I,7,FALSE),"NÃO TEM")</f>
        <v>24.74</v>
      </c>
      <c r="H117" s="107">
        <f t="shared" si="44"/>
        <v>31.49</v>
      </c>
      <c r="I117" s="107">
        <f t="shared" si="45"/>
        <v>377.88</v>
      </c>
      <c r="J117" s="108">
        <f t="shared" si="46"/>
        <v>1.1706723780410041E-4</v>
      </c>
      <c r="L117" s="57">
        <f t="shared" si="25"/>
        <v>296.88</v>
      </c>
    </row>
    <row r="118" spans="1:12" ht="51.95" customHeight="1" x14ac:dyDescent="0.25">
      <c r="A118" s="104" t="s">
        <v>513</v>
      </c>
      <c r="B118" s="104">
        <f>IFERROR(VLOOKUP(A118,MEMORIA!$A:$I,2,FALSE),"NÃO TEM")</f>
        <v>98104</v>
      </c>
      <c r="C118" s="104" t="str">
        <f>IFERROR(VLOOKUP(A118,MEMORIA!$A:$I,4,FALSE),"NÃO TEM")</f>
        <v>SINAPI</v>
      </c>
      <c r="D118" s="105" t="str">
        <f>IFERROR(VLOOKUP(A118,MEMORIA!$A:$I,3,FALSE),"NÃO TEM")</f>
        <v>CAIXA DE GORDURA SIMPLES (CAPACIDADE: 36L), RETANGULAR, EM ALVENARIA COM TIJOLOS CERÂMICOS MACIÇOS, DIMENSÕES INTERNAS = 0,2X0,4 M, ALTURA INTERNA = 0,8 M. AF_12/2020</v>
      </c>
      <c r="E118" s="104" t="str">
        <f>IFERROR(VLOOKUP(A118,MEMORIA!$A:$I,5,FALSE),"NÃO TEM")</f>
        <v>UN</v>
      </c>
      <c r="F118" s="106">
        <f>IFERROR(VLOOKUP(A118,MEMORIA!$A:$I,6,FALSE),"NÃO TEM")</f>
        <v>2</v>
      </c>
      <c r="G118" s="107">
        <f>IFERROR(VLOOKUP(A118,MEMORIA!$A:$I,7,FALSE),"NÃO TEM")</f>
        <v>337.71999999999997</v>
      </c>
      <c r="H118" s="107">
        <f t="shared" si="44"/>
        <v>429.92</v>
      </c>
      <c r="I118" s="107">
        <f t="shared" si="45"/>
        <v>859.84</v>
      </c>
      <c r="J118" s="108">
        <f t="shared" si="46"/>
        <v>2.6637846341028292E-4</v>
      </c>
      <c r="L118" s="57">
        <f t="shared" si="25"/>
        <v>675.44</v>
      </c>
    </row>
    <row r="119" spans="1:12" ht="24" customHeight="1" x14ac:dyDescent="0.25">
      <c r="A119" s="99" t="s">
        <v>398</v>
      </c>
      <c r="B119" s="99"/>
      <c r="C119" s="99"/>
      <c r="D119" s="100" t="s">
        <v>115</v>
      </c>
      <c r="E119" s="100"/>
      <c r="F119" s="101"/>
      <c r="G119" s="100"/>
      <c r="H119" s="100"/>
      <c r="I119" s="102">
        <f>I120</f>
        <v>24748</v>
      </c>
      <c r="J119" s="103">
        <f t="shared" si="46"/>
        <v>7.6669313040538716E-3</v>
      </c>
      <c r="L119" s="57">
        <f t="shared" si="25"/>
        <v>0</v>
      </c>
    </row>
    <row r="120" spans="1:12" ht="24" customHeight="1" x14ac:dyDescent="0.25">
      <c r="A120" s="99" t="s">
        <v>399</v>
      </c>
      <c r="B120" s="99"/>
      <c r="C120" s="99"/>
      <c r="D120" s="100" t="s">
        <v>37</v>
      </c>
      <c r="E120" s="100"/>
      <c r="F120" s="101"/>
      <c r="G120" s="100"/>
      <c r="H120" s="100"/>
      <c r="I120" s="102">
        <f>I121+I122</f>
        <v>24748</v>
      </c>
      <c r="J120" s="103">
        <f t="shared" si="46"/>
        <v>7.6669313040538716E-3</v>
      </c>
      <c r="L120" s="57">
        <f t="shared" si="25"/>
        <v>0</v>
      </c>
    </row>
    <row r="121" spans="1:12" ht="26.1" customHeight="1" x14ac:dyDescent="0.25">
      <c r="A121" s="104" t="s">
        <v>400</v>
      </c>
      <c r="B121" s="104">
        <f>IFERROR(VLOOKUP(A121,MEMORIA!$A:$I,2,FALSE),"NÃO TEM")</f>
        <v>3230</v>
      </c>
      <c r="C121" s="104" t="str">
        <f>IFERROR(VLOOKUP(A121,MEMORIA!$A:$I,4,FALSE),"NÃO TEM")</f>
        <v>ORSE</v>
      </c>
      <c r="D121" s="105" t="str">
        <f>IFERROR(VLOOKUP(A121,MEMORIA!$A:$I,3,FALSE),"NÃO TEM")</f>
        <v>CALHA DE CONCRETO E ALVENARIA, REVESTIDA INTERNAMENTE, COM GRELHA DE CONCRETO, SEÇÃO 0,30 X 0,50 M</v>
      </c>
      <c r="E121" s="104" t="str">
        <f>IFERROR(VLOOKUP(A121,MEMORIA!$A:$I,5,FALSE),"NÃO TEM")</f>
        <v>m</v>
      </c>
      <c r="F121" s="106">
        <f>IFERROR(VLOOKUP(A121,MEMORIA!$A:$I,6,FALSE),"NÃO TEM")</f>
        <v>62</v>
      </c>
      <c r="G121" s="107">
        <f>IFERROR(VLOOKUP(A121,MEMORIA!$A:$I,7,FALSE),"NÃO TEM")</f>
        <v>301.40000000000003</v>
      </c>
      <c r="H121" s="107">
        <f t="shared" ref="H121:H122" si="47">ROUND(G121 * (1 + 27.3 / 100), 2)</f>
        <v>383.68</v>
      </c>
      <c r="I121" s="107">
        <f t="shared" ref="I121:I122" si="48">ROUND(F121 * H121, 2)</f>
        <v>23788.16</v>
      </c>
      <c r="J121" s="108">
        <f t="shared" ref="J121:J122" si="49">I121/$H$280</f>
        <v>7.3695728369905502E-3</v>
      </c>
      <c r="L121" s="57">
        <f t="shared" si="25"/>
        <v>18686.8</v>
      </c>
    </row>
    <row r="122" spans="1:12" ht="39" customHeight="1" x14ac:dyDescent="0.25">
      <c r="A122" s="104" t="s">
        <v>401</v>
      </c>
      <c r="B122" s="104">
        <f>IFERROR(VLOOKUP(A122,MEMORIA!$A:$I,2,FALSE),"NÃO TEM")</f>
        <v>89800</v>
      </c>
      <c r="C122" s="104" t="str">
        <f>IFERROR(VLOOKUP(A122,MEMORIA!$A:$I,4,FALSE),"NÃO TEM")</f>
        <v>SINAPI</v>
      </c>
      <c r="D122" s="105" t="str">
        <f>IFERROR(VLOOKUP(A122,MEMORIA!$A:$I,3,FALSE),"NÃO TEM")</f>
        <v>TUBO PVC, SERIE NORMAL, ESGOTO PREDIAL, DN 100 MM, FORNECIDO E INSTALADO EM PRUMADA DE ESGOTO SANITÁRIO OU VENTILAÇÃO. AF_08/2022</v>
      </c>
      <c r="E122" s="104" t="str">
        <f>IFERROR(VLOOKUP(A122,MEMORIA!$A:$I,5,FALSE),"NÃO TEM")</f>
        <v>M</v>
      </c>
      <c r="F122" s="106">
        <f>IFERROR(VLOOKUP(A122,MEMORIA!$A:$I,6,FALSE),"NÃO TEM")</f>
        <v>28</v>
      </c>
      <c r="G122" s="107">
        <f>IFERROR(VLOOKUP(A122,MEMORIA!$A:$I,7,FALSE),"NÃO TEM")</f>
        <v>26.93</v>
      </c>
      <c r="H122" s="107">
        <f t="shared" si="47"/>
        <v>34.28</v>
      </c>
      <c r="I122" s="107">
        <f t="shared" si="48"/>
        <v>959.84</v>
      </c>
      <c r="J122" s="108">
        <f t="shared" si="49"/>
        <v>2.9735846706332102E-4</v>
      </c>
      <c r="L122" s="57">
        <f t="shared" si="25"/>
        <v>754.04</v>
      </c>
    </row>
    <row r="123" spans="1:12" ht="24" customHeight="1" x14ac:dyDescent="0.25">
      <c r="A123" s="99" t="s">
        <v>402</v>
      </c>
      <c r="B123" s="99"/>
      <c r="C123" s="99"/>
      <c r="D123" s="100" t="s">
        <v>39</v>
      </c>
      <c r="E123" s="100"/>
      <c r="F123" s="101"/>
      <c r="G123" s="100"/>
      <c r="H123" s="100"/>
      <c r="I123" s="102">
        <f>SUM(I124:I137)</f>
        <v>127690.63</v>
      </c>
      <c r="J123" s="103">
        <f>I123/$H$280</f>
        <v>3.9558561838587379E-2</v>
      </c>
      <c r="L123" s="57">
        <f t="shared" si="25"/>
        <v>0</v>
      </c>
    </row>
    <row r="124" spans="1:12" ht="26.1" customHeight="1" x14ac:dyDescent="0.25">
      <c r="A124" s="104" t="s">
        <v>403</v>
      </c>
      <c r="B124" s="104">
        <f>IFERROR(VLOOKUP(A124,MEMORIA!$A:$I,2,FALSE),"NÃO TEM")</f>
        <v>3395</v>
      </c>
      <c r="C124" s="104" t="str">
        <f>IFERROR(VLOOKUP(A124,MEMORIA!$A:$I,4,FALSE),"NÃO TEM")</f>
        <v>ORSE</v>
      </c>
      <c r="D124" s="105" t="str">
        <f>IFERROR(VLOOKUP(A124,MEMORIA!$A:$I,3,FALSE),"NÃO TEM")</f>
        <v>PONTO DE LUZ EM TETO OU PAREDE, COM ELETRODUTO DE PVC FLEXIVEL SANFONADO EMBUTIDO Ø 3/4" EXCLUINDO LUMINÁRIA</v>
      </c>
      <c r="E124" s="104" t="str">
        <f>IFERROR(VLOOKUP(A124,MEMORIA!$A:$I,5,FALSE),"NÃO TEM")</f>
        <v>un</v>
      </c>
      <c r="F124" s="106">
        <f>IFERROR(VLOOKUP(A124,MEMORIA!$A:$I,6,FALSE),"NÃO TEM")</f>
        <v>94</v>
      </c>
      <c r="G124" s="107">
        <f>IFERROR(VLOOKUP(A124,MEMORIA!$A:$I,7,FALSE),"NÃO TEM")</f>
        <v>268.07</v>
      </c>
      <c r="H124" s="107">
        <f t="shared" ref="H124:H136" si="50">ROUND(G124 * (1 + 27.3 / 100), 2)</f>
        <v>341.25</v>
      </c>
      <c r="I124" s="107">
        <f t="shared" ref="I124:I134" si="51">ROUND(F124 * H124, 2)</f>
        <v>32077.5</v>
      </c>
      <c r="J124" s="108">
        <f t="shared" ref="J124:J134" si="52">I124/$H$280</f>
        <v>9.9376106718033E-3</v>
      </c>
      <c r="L124" s="57">
        <f t="shared" si="25"/>
        <v>25198.58</v>
      </c>
    </row>
    <row r="125" spans="1:12" ht="39" customHeight="1" x14ac:dyDescent="0.25">
      <c r="A125" s="104" t="s">
        <v>404</v>
      </c>
      <c r="B125" s="104">
        <f>IFERROR(VLOOKUP(A125,MEMORIA!$A:$I,2,FALSE),"NÃO TEM")</f>
        <v>3281</v>
      </c>
      <c r="C125" s="104" t="str">
        <f>IFERROR(VLOOKUP(A125,MEMORIA!$A:$I,4,FALSE),"NÃO TEM")</f>
        <v>ORSE</v>
      </c>
      <c r="D125" s="105" t="str">
        <f>IFERROR(VLOOKUP(A125,MEMORIA!$A:$I,3,FALSE),"NÃO TEM")</f>
        <v>PONTO DE INTERRUPTOR 02 SEÇÕES (2 S) EMBUTIDO COM ELETRODUTO DE PVC FLEXÍVEL SANFONADO EMBUTIDO Ø 3/4"</v>
      </c>
      <c r="E125" s="104" t="str">
        <f>IFERROR(VLOOKUP(A125,MEMORIA!$A:$I,5,FALSE),"NÃO TEM")</f>
        <v>pt</v>
      </c>
      <c r="F125" s="106">
        <f>IFERROR(VLOOKUP(A125,MEMORIA!$A:$I,6,FALSE),"NÃO TEM")</f>
        <v>34</v>
      </c>
      <c r="G125" s="107">
        <f>IFERROR(VLOOKUP(A125,MEMORIA!$A:$I,7,FALSE),"NÃO TEM")</f>
        <v>196.95999999999998</v>
      </c>
      <c r="H125" s="107">
        <f t="shared" si="50"/>
        <v>250.73</v>
      </c>
      <c r="I125" s="107">
        <f t="shared" si="51"/>
        <v>8524.82</v>
      </c>
      <c r="J125" s="108">
        <f t="shared" si="52"/>
        <v>2.6409895474149231E-3</v>
      </c>
      <c r="L125" s="57">
        <f t="shared" si="25"/>
        <v>6696.64</v>
      </c>
    </row>
    <row r="126" spans="1:12" ht="39" customHeight="1" x14ac:dyDescent="0.25">
      <c r="A126" s="104" t="s">
        <v>405</v>
      </c>
      <c r="B126" s="104">
        <f>IFERROR(VLOOKUP(A126,MEMORIA!$A:$I,2,FALSE),"NÃO TEM")</f>
        <v>3398</v>
      </c>
      <c r="C126" s="104" t="str">
        <f>IFERROR(VLOOKUP(A126,MEMORIA!$A:$I,4,FALSE),"NÃO TEM")</f>
        <v>ORSE</v>
      </c>
      <c r="D126" s="105" t="str">
        <f>IFERROR(VLOOKUP(A126,MEMORIA!$A:$I,3,FALSE),"NÃO TEM")</f>
        <v>PONTO DE TOMADA 2P+T, ABNT, 10 A, DE USO GERAL, EM PISOS, COM ELETRODUTO DE PVC FLEXÍVEL SANFONADO EMBUTIDO Ø 3/4", INCLUSIVE ATERRAMENTO</v>
      </c>
      <c r="E126" s="104" t="str">
        <f>IFERROR(VLOOKUP(A126,MEMORIA!$A:$I,5,FALSE),"NÃO TEM")</f>
        <v>pt</v>
      </c>
      <c r="F126" s="106">
        <f>IFERROR(VLOOKUP(A126,MEMORIA!$A:$I,6,FALSE),"NÃO TEM")</f>
        <v>75</v>
      </c>
      <c r="G126" s="107">
        <f>IFERROR(VLOOKUP(A126,MEMORIA!$A:$I,7,FALSE),"NÃO TEM")</f>
        <v>257.56</v>
      </c>
      <c r="H126" s="107">
        <f t="shared" si="50"/>
        <v>327.87</v>
      </c>
      <c r="I126" s="107">
        <f t="shared" si="51"/>
        <v>24590.25</v>
      </c>
      <c r="J126" s="108">
        <f t="shared" si="52"/>
        <v>7.6180603482912035E-3</v>
      </c>
      <c r="L126" s="57">
        <f t="shared" si="25"/>
        <v>19317</v>
      </c>
    </row>
    <row r="127" spans="1:12" ht="26.1" customHeight="1" x14ac:dyDescent="0.25">
      <c r="A127" s="104" t="s">
        <v>406</v>
      </c>
      <c r="B127" s="104" t="str">
        <f>IFERROR(VLOOKUP(A127,MEMORIA!$A:$I,2,FALSE),"NÃO TEM")</f>
        <v>CPU4</v>
      </c>
      <c r="C127" s="104" t="str">
        <f>IFERROR(VLOOKUP(A127,MEMORIA!$A:$I,4,FALSE),"NÃO TEM")</f>
        <v>Próprio</v>
      </c>
      <c r="D127" s="105" t="str">
        <f>IFERROR(VLOOKUP(A127,MEMORIA!$A:$I,3,FALSE),"NÃO TEM")</f>
        <v>RAMAL ELÉTRICO PARA AR CONDICIONADO - BIFÁSICO 220 VAC</v>
      </c>
      <c r="E127" s="104" t="str">
        <f>IFERROR(VLOOKUP(A127,MEMORIA!$A:$I,5,FALSE),"NÃO TEM")</f>
        <v>UN</v>
      </c>
      <c r="F127" s="106">
        <f>IFERROR(VLOOKUP(A127,MEMORIA!$A:$I,6,FALSE),"NÃO TEM")</f>
        <v>20</v>
      </c>
      <c r="G127" s="107">
        <f>IFERROR(VLOOKUP(A127,MEMORIA!$A:$I,7,FALSE),"NÃO TEM")</f>
        <v>423.14</v>
      </c>
      <c r="H127" s="107">
        <f t="shared" si="50"/>
        <v>538.66</v>
      </c>
      <c r="I127" s="107">
        <f t="shared" si="51"/>
        <v>10773.2</v>
      </c>
      <c r="J127" s="108">
        <f t="shared" si="52"/>
        <v>3.3375377535491018E-3</v>
      </c>
      <c r="L127" s="57">
        <f t="shared" si="25"/>
        <v>8462.7999999999993</v>
      </c>
    </row>
    <row r="128" spans="1:12" ht="39" customHeight="1" x14ac:dyDescent="0.25">
      <c r="A128" s="104" t="s">
        <v>407</v>
      </c>
      <c r="B128" s="104">
        <f>IFERROR(VLOOKUP(A128,MEMORIA!$A:$I,2,FALSE),"NÃO TEM")</f>
        <v>91931</v>
      </c>
      <c r="C128" s="104" t="str">
        <f>IFERROR(VLOOKUP(A128,MEMORIA!$A:$I,4,FALSE),"NÃO TEM")</f>
        <v>SINAPI</v>
      </c>
      <c r="D128" s="105" t="str">
        <f>IFERROR(VLOOKUP(A128,MEMORIA!$A:$I,3,FALSE),"NÃO TEM")</f>
        <v>CABO DE COBRE FLEXÍVEL ISOLADO, 6 MM², ANTI-CHAMA 0,6/1,0 KV, PARA CIRCUITOS TERMINAIS - FORNECIMENTO E INSTALAÇÃO. AF_03/2023</v>
      </c>
      <c r="E128" s="104" t="str">
        <f>IFERROR(VLOOKUP(A128,MEMORIA!$A:$I,5,FALSE),"NÃO TEM")</f>
        <v>M</v>
      </c>
      <c r="F128" s="106">
        <f>IFERROR(VLOOKUP(A128,MEMORIA!$A:$I,6,FALSE),"NÃO TEM")</f>
        <v>860</v>
      </c>
      <c r="G128" s="107">
        <f>IFERROR(VLOOKUP(A128,MEMORIA!$A:$I,7,FALSE),"NÃO TEM")</f>
        <v>11.06</v>
      </c>
      <c r="H128" s="107">
        <f t="shared" si="50"/>
        <v>14.08</v>
      </c>
      <c r="I128" s="107">
        <f t="shared" si="51"/>
        <v>12108.8</v>
      </c>
      <c r="J128" s="108">
        <f t="shared" si="52"/>
        <v>3.7513066823390783E-3</v>
      </c>
      <c r="L128" s="57">
        <f t="shared" si="25"/>
        <v>9511.6</v>
      </c>
    </row>
    <row r="129" spans="1:12" ht="51.95" customHeight="1" x14ac:dyDescent="0.25">
      <c r="A129" s="104" t="s">
        <v>408</v>
      </c>
      <c r="B129" s="104">
        <f>IFERROR(VLOOKUP(A129,MEMORIA!$A:$I,2,FALSE),"NÃO TEM")</f>
        <v>101881</v>
      </c>
      <c r="C129" s="104" t="str">
        <f>IFERROR(VLOOKUP(A129,MEMORIA!$A:$I,4,FALSE),"NÃO TEM")</f>
        <v>SINAPI</v>
      </c>
      <c r="D129" s="105" t="str">
        <f>IFERROR(VLOOKUP(A129,MEMORIA!$A:$I,3,FALSE),"NÃO TEM")</f>
        <v>QUADRO DE DISTRIBUIÇÃO DE ENERGIA EM CHAPA DE AÇO GALVANIZADO, DE EMBUTIR, COM BARRAMENTO TRIFÁSICO, PARA 40 DISJUNTORES DIN 100A - FORNECIMENTO E INSTALAÇÃO. AF_10/2020</v>
      </c>
      <c r="E129" s="104" t="str">
        <f>IFERROR(VLOOKUP(A129,MEMORIA!$A:$I,5,FALSE),"NÃO TEM")</f>
        <v>UN</v>
      </c>
      <c r="F129" s="106">
        <f>IFERROR(VLOOKUP(A129,MEMORIA!$A:$I,6,FALSE),"NÃO TEM")</f>
        <v>2</v>
      </c>
      <c r="G129" s="107">
        <f>IFERROR(VLOOKUP(A129,MEMORIA!$A:$I,7,FALSE),"NÃO TEM")</f>
        <v>824.28000000000009</v>
      </c>
      <c r="H129" s="107">
        <f t="shared" si="50"/>
        <v>1049.31</v>
      </c>
      <c r="I129" s="107">
        <f t="shared" si="51"/>
        <v>2098.62</v>
      </c>
      <c r="J129" s="108">
        <f t="shared" si="52"/>
        <v>6.5015255266338834E-4</v>
      </c>
      <c r="L129" s="57">
        <f t="shared" si="25"/>
        <v>1648.56</v>
      </c>
    </row>
    <row r="130" spans="1:12" ht="26.1" customHeight="1" x14ac:dyDescent="0.25">
      <c r="A130" s="104" t="s">
        <v>409</v>
      </c>
      <c r="B130" s="104">
        <f>IFERROR(VLOOKUP(A130,MEMORIA!$A:$I,2,FALSE),"NÃO TEM")</f>
        <v>93653</v>
      </c>
      <c r="C130" s="104" t="str">
        <f>IFERROR(VLOOKUP(A130,MEMORIA!$A:$I,4,FALSE),"NÃO TEM")</f>
        <v>SINAPI</v>
      </c>
      <c r="D130" s="105" t="str">
        <f>IFERROR(VLOOKUP(A130,MEMORIA!$A:$I,3,FALSE),"NÃO TEM")</f>
        <v>DISJUNTOR MONOPOLAR TIPO DIN, CORRENTE NOMINAL DE 10A - FORNECIMENTO E INSTALAÇÃO. AF_10/2020</v>
      </c>
      <c r="E130" s="104" t="str">
        <f>IFERROR(VLOOKUP(A130,MEMORIA!$A:$I,5,FALSE),"NÃO TEM")</f>
        <v>UN</v>
      </c>
      <c r="F130" s="106">
        <f>IFERROR(VLOOKUP(A130,MEMORIA!$A:$I,6,FALSE),"NÃO TEM")</f>
        <v>24</v>
      </c>
      <c r="G130" s="107">
        <f>IFERROR(VLOOKUP(A130,MEMORIA!$A:$I,7,FALSE),"NÃO TEM")</f>
        <v>10.3</v>
      </c>
      <c r="H130" s="107">
        <f t="shared" si="50"/>
        <v>13.11</v>
      </c>
      <c r="I130" s="107">
        <f t="shared" si="51"/>
        <v>314.64</v>
      </c>
      <c r="J130" s="108">
        <f t="shared" si="52"/>
        <v>9.7475483493919107E-5</v>
      </c>
      <c r="L130" s="57">
        <f t="shared" si="25"/>
        <v>247.2</v>
      </c>
    </row>
    <row r="131" spans="1:12" ht="26.1" customHeight="1" x14ac:dyDescent="0.25">
      <c r="A131" s="104" t="s">
        <v>410</v>
      </c>
      <c r="B131" s="104">
        <f>IFERROR(VLOOKUP(A131,MEMORIA!$A:$I,2,FALSE),"NÃO TEM")</f>
        <v>93654</v>
      </c>
      <c r="C131" s="104" t="str">
        <f>IFERROR(VLOOKUP(A131,MEMORIA!$A:$I,4,FALSE),"NÃO TEM")</f>
        <v>SINAPI</v>
      </c>
      <c r="D131" s="105" t="str">
        <f>IFERROR(VLOOKUP(A131,MEMORIA!$A:$I,3,FALSE),"NÃO TEM")</f>
        <v>DISJUNTOR MONOPOLAR TIPO DIN, CORRENTE NOMINAL DE 16A - FORNECIMENTO E INSTALAÇÃO. AF_10/2020</v>
      </c>
      <c r="E131" s="104" t="str">
        <f>IFERROR(VLOOKUP(A131,MEMORIA!$A:$I,5,FALSE),"NÃO TEM")</f>
        <v>UN</v>
      </c>
      <c r="F131" s="106">
        <f>IFERROR(VLOOKUP(A131,MEMORIA!$A:$I,6,FALSE),"NÃO TEM")</f>
        <v>20</v>
      </c>
      <c r="G131" s="107">
        <f>IFERROR(VLOOKUP(A131,MEMORIA!$A:$I,7,FALSE),"NÃO TEM")</f>
        <v>10.87</v>
      </c>
      <c r="H131" s="107">
        <f t="shared" si="50"/>
        <v>13.84</v>
      </c>
      <c r="I131" s="107">
        <f t="shared" si="51"/>
        <v>276.8</v>
      </c>
      <c r="J131" s="108">
        <f t="shared" si="52"/>
        <v>8.5752650111609486E-5</v>
      </c>
      <c r="L131" s="57">
        <f t="shared" si="25"/>
        <v>217.4</v>
      </c>
    </row>
    <row r="132" spans="1:12" ht="26.1" customHeight="1" x14ac:dyDescent="0.25">
      <c r="A132" s="104" t="s">
        <v>411</v>
      </c>
      <c r="B132" s="104">
        <f>IFERROR(VLOOKUP(A132,MEMORIA!$A:$I,2,FALSE),"NÃO TEM")</f>
        <v>93655</v>
      </c>
      <c r="C132" s="104" t="str">
        <f>IFERROR(VLOOKUP(A132,MEMORIA!$A:$I,4,FALSE),"NÃO TEM")</f>
        <v>SINAPI</v>
      </c>
      <c r="D132" s="105" t="str">
        <f>IFERROR(VLOOKUP(A132,MEMORIA!$A:$I,3,FALSE),"NÃO TEM")</f>
        <v>DISJUNTOR MONOPOLAR TIPO DIN, CORRENTE NOMINAL DE 20A - FORNECIMENTO E INSTALAÇÃO. AF_10/2020</v>
      </c>
      <c r="E132" s="104" t="str">
        <f>IFERROR(VLOOKUP(A132,MEMORIA!$A:$I,5,FALSE),"NÃO TEM")</f>
        <v>UN</v>
      </c>
      <c r="F132" s="106">
        <f>IFERROR(VLOOKUP(A132,MEMORIA!$A:$I,6,FALSE),"NÃO TEM")</f>
        <v>24</v>
      </c>
      <c r="G132" s="107">
        <f>IFERROR(VLOOKUP(A132,MEMORIA!$A:$I,7,FALSE),"NÃO TEM")</f>
        <v>12.05</v>
      </c>
      <c r="H132" s="107">
        <f t="shared" si="50"/>
        <v>15.34</v>
      </c>
      <c r="I132" s="107">
        <f t="shared" si="51"/>
        <v>368.16</v>
      </c>
      <c r="J132" s="108">
        <f t="shared" si="52"/>
        <v>1.1405598144902511E-4</v>
      </c>
      <c r="L132" s="57">
        <f t="shared" si="25"/>
        <v>289.2</v>
      </c>
    </row>
    <row r="133" spans="1:12" ht="26.1" customHeight="1" x14ac:dyDescent="0.25">
      <c r="A133" s="104" t="s">
        <v>412</v>
      </c>
      <c r="B133" s="104">
        <f>IFERROR(VLOOKUP(A133,MEMORIA!$A:$I,2,FALSE),"NÃO TEM")</f>
        <v>93656</v>
      </c>
      <c r="C133" s="104" t="str">
        <f>IFERROR(VLOOKUP(A133,MEMORIA!$A:$I,4,FALSE),"NÃO TEM")</f>
        <v>SINAPI</v>
      </c>
      <c r="D133" s="105" t="str">
        <f>IFERROR(VLOOKUP(A133,MEMORIA!$A:$I,3,FALSE),"NÃO TEM")</f>
        <v>DISJUNTOR MONOPOLAR TIPO DIN, CORRENTE NOMINAL DE 25A - FORNECIMENTO E INSTALAÇÃO. AF_10/2020</v>
      </c>
      <c r="E133" s="104" t="str">
        <f>IFERROR(VLOOKUP(A133,MEMORIA!$A:$I,5,FALSE),"NÃO TEM")</f>
        <v>UN</v>
      </c>
      <c r="F133" s="106">
        <f>IFERROR(VLOOKUP(A133,MEMORIA!$A:$I,6,FALSE),"NÃO TEM")</f>
        <v>20</v>
      </c>
      <c r="G133" s="107">
        <f>IFERROR(VLOOKUP(A133,MEMORIA!$A:$I,7,FALSE),"NÃO TEM")</f>
        <v>12.05</v>
      </c>
      <c r="H133" s="107">
        <f t="shared" si="50"/>
        <v>15.34</v>
      </c>
      <c r="I133" s="107">
        <f t="shared" si="51"/>
        <v>306.8</v>
      </c>
      <c r="J133" s="108">
        <f t="shared" si="52"/>
        <v>9.5046651207520929E-5</v>
      </c>
      <c r="L133" s="57">
        <f t="shared" si="25"/>
        <v>241</v>
      </c>
    </row>
    <row r="134" spans="1:12" ht="39" customHeight="1" x14ac:dyDescent="0.25">
      <c r="A134" s="104" t="s">
        <v>413</v>
      </c>
      <c r="B134" s="104">
        <f>IFERROR(VLOOKUP(A134,MEMORIA!$A:$I,2,FALSE),"NÃO TEM")</f>
        <v>101894</v>
      </c>
      <c r="C134" s="104" t="str">
        <f>IFERROR(VLOOKUP(A134,MEMORIA!$A:$I,4,FALSE),"NÃO TEM")</f>
        <v>SINAPI</v>
      </c>
      <c r="D134" s="105" t="str">
        <f>IFERROR(VLOOKUP(A134,MEMORIA!$A:$I,3,FALSE),"NÃO TEM")</f>
        <v>DISPOSITIVO DR, 4 POLOS, SENSIBILIDADE DE 30 MA, CORRENTE 100 A, TIPO AC - FORNECIMENTO E INSTALAÇÃO.</v>
      </c>
      <c r="E134" s="104" t="str">
        <f>IFERROR(VLOOKUP(A134,MEMORIA!$A:$I,5,FALSE),"NÃO TEM")</f>
        <v>UN</v>
      </c>
      <c r="F134" s="106">
        <f>IFERROR(VLOOKUP(A134,MEMORIA!$A:$I,6,FALSE),"NÃO TEM")</f>
        <v>2</v>
      </c>
      <c r="G134" s="107">
        <f>IFERROR(VLOOKUP(A134,MEMORIA!$A:$I,7,FALSE),"NÃO TEM")</f>
        <v>139.15</v>
      </c>
      <c r="H134" s="107">
        <f t="shared" si="50"/>
        <v>177.14</v>
      </c>
      <c r="I134" s="107">
        <f t="shared" si="51"/>
        <v>354.28</v>
      </c>
      <c r="J134" s="108">
        <f t="shared" si="52"/>
        <v>1.0975595694198341E-4</v>
      </c>
      <c r="L134" s="57">
        <f t="shared" si="25"/>
        <v>278.3</v>
      </c>
    </row>
    <row r="135" spans="1:12" ht="26.1" customHeight="1" x14ac:dyDescent="0.25">
      <c r="A135" s="109" t="s">
        <v>414</v>
      </c>
      <c r="B135" s="109">
        <f>IFERROR(VLOOKUP(A135,MEMORIA!$A:$I,2,FALSE),"NÃO TEM")</f>
        <v>39449</v>
      </c>
      <c r="C135" s="109" t="str">
        <f>IFERROR(VLOOKUP(A135,MEMORIA!$A:$I,4,FALSE),"NÃO TEM")</f>
        <v>SINAPI</v>
      </c>
      <c r="D135" s="110" t="str">
        <f>IFERROR(VLOOKUP(A135,MEMORIA!$A:$I,3,FALSE),"NÃO TEM")</f>
        <v>DISPOSITIVO DR, 4 POLOS, SENSIBILIDADE DE 30 MA, CORRENTE DE 63 A, TIPO AC - FORNECIMENTO E INSTALAÇÃO.</v>
      </c>
      <c r="E135" s="109" t="str">
        <f>IFERROR(VLOOKUP(A135,MEMORIA!$A:$I,5,FALSE),"NÃO TEM")</f>
        <v>UN</v>
      </c>
      <c r="F135" s="111">
        <f>IFERROR(VLOOKUP(A135,MEMORIA!$A:$I,6,FALSE),"NÃO TEM")</f>
        <v>4</v>
      </c>
      <c r="G135" s="112">
        <f>IFERROR(VLOOKUP(A135,MEMORIA!$A:$I,7,FALSE),"NÃO TEM")</f>
        <v>273.74</v>
      </c>
      <c r="H135" s="112">
        <f t="shared" si="50"/>
        <v>348.47</v>
      </c>
      <c r="I135" s="112">
        <f>ROUND(F135 * H135, 2)</f>
        <v>1393.88</v>
      </c>
      <c r="J135" s="113">
        <f>I135/$H$280</f>
        <v>4.3182407491896765E-4</v>
      </c>
      <c r="L135" s="57">
        <f t="shared" ref="L135:L198" si="53">ROUND(F135 * G135, 2)</f>
        <v>1094.96</v>
      </c>
    </row>
    <row r="136" spans="1:12" ht="26.1" customHeight="1" x14ac:dyDescent="0.25">
      <c r="A136" s="109" t="s">
        <v>415</v>
      </c>
      <c r="B136" s="109">
        <f>IFERROR(VLOOKUP(A136,MEMORIA!$A:$I,2,FALSE),"NÃO TEM")</f>
        <v>13947</v>
      </c>
      <c r="C136" s="109" t="str">
        <f>IFERROR(VLOOKUP(A136,MEMORIA!$A:$I,4,FALSE),"NÃO TEM")</f>
        <v>ORSE</v>
      </c>
      <c r="D136" s="110" t="str">
        <f>IFERROR(VLOOKUP(A136,MEMORIA!$A:$I,3,FALSE),"NÃO TEM")</f>
        <v>LUMINÁRIA PLAFON (SOBREPOR) 40 X 40 - 36 W - 6000K - G- LIGHT OU SIMILAR</v>
      </c>
      <c r="E136" s="109" t="str">
        <f>IFERROR(VLOOKUP(A136,MEMORIA!$A:$I,5,FALSE),"NÃO TEM")</f>
        <v>un</v>
      </c>
      <c r="F136" s="111">
        <f>IFERROR(VLOOKUP(A136,MEMORIA!$A:$I,6,FALSE),"NÃO TEM")</f>
        <v>94</v>
      </c>
      <c r="G136" s="112">
        <f>IFERROR(VLOOKUP(A136,MEMORIA!$A:$I,7,FALSE),"NÃO TEM")</f>
        <v>203</v>
      </c>
      <c r="H136" s="112">
        <f t="shared" si="50"/>
        <v>258.42</v>
      </c>
      <c r="I136" s="112">
        <f>ROUND(F136 * H136, 2)</f>
        <v>24291.48</v>
      </c>
      <c r="J136" s="113">
        <f>I136/$H$280</f>
        <v>7.5255013913770215E-3</v>
      </c>
      <c r="L136" s="57">
        <f t="shared" si="53"/>
        <v>19082</v>
      </c>
    </row>
    <row r="137" spans="1:12" ht="65.099999999999994" customHeight="1" x14ac:dyDescent="0.25">
      <c r="A137" s="104" t="s">
        <v>416</v>
      </c>
      <c r="B137" s="104" t="str">
        <f>IFERROR(VLOOKUP(A137,MEMORIA!$A:$I,2,FALSE),"NÃO TEM")</f>
        <v>CPU5</v>
      </c>
      <c r="C137" s="104" t="str">
        <f>IFERROR(VLOOKUP(A137,MEMORIA!$A:$I,4,FALSE),"NÃO TEM")</f>
        <v>Próprio</v>
      </c>
      <c r="D137" s="105" t="str">
        <f>IFERROR(VLOOKUP(A137,MEMORIA!$A:$I,3,FALSE),"NÃO TEM")</f>
        <v>POSTE PARA ILUMINAÇÃO PÚBLICA COM 02 PÉTALAS, EM TUBO RETANGULAR DE AÇO GALVANIZADO 120 X 60 X 3 MM, H=5.00M, INCLUSO BASE DE CONCRETO, PINTURA, RELÉ FOTOELÉTRICO E LUMINÁRIA DE LED DE 50W. FORNECIMENTO E INSTALAÇÃO.</v>
      </c>
      <c r="E137" s="104" t="str">
        <f>IFERROR(VLOOKUP(A137,MEMORIA!$A:$I,5,FALSE),"NÃO TEM")</f>
        <v>UN</v>
      </c>
      <c r="F137" s="106">
        <f>IFERROR(VLOOKUP(A137,MEMORIA!$A:$I,6,FALSE),"NÃO TEM")</f>
        <v>6</v>
      </c>
      <c r="G137" s="107">
        <f>IFERROR(VLOOKUP(A137,MEMORIA!$A:$I,7,FALSE),"NÃO TEM")</f>
        <v>1336.92</v>
      </c>
      <c r="H137" s="107">
        <f>ROUND(G137 * (1 + 27.3 / 100), 2)</f>
        <v>1701.9</v>
      </c>
      <c r="I137" s="107">
        <f>ROUND(F137 * H137, 2)</f>
        <v>10211.4</v>
      </c>
      <c r="J137" s="108">
        <f>I137/$H$280</f>
        <v>3.1634920930263336E-3</v>
      </c>
      <c r="L137" s="57">
        <f t="shared" si="53"/>
        <v>8021.52</v>
      </c>
    </row>
    <row r="138" spans="1:12" ht="24" customHeight="1" x14ac:dyDescent="0.25">
      <c r="A138" s="99" t="s">
        <v>417</v>
      </c>
      <c r="B138" s="99"/>
      <c r="C138" s="99"/>
      <c r="D138" s="100" t="s">
        <v>116</v>
      </c>
      <c r="E138" s="100"/>
      <c r="F138" s="101"/>
      <c r="G138" s="100"/>
      <c r="H138" s="100"/>
      <c r="I138" s="102">
        <f>I139+I144+I156</f>
        <v>87783.319999999992</v>
      </c>
      <c r="J138" s="103">
        <f t="shared" ref="J138:J139" si="54">I138/$H$280</f>
        <v>2.7195275742758131E-2</v>
      </c>
      <c r="L138" s="57">
        <f t="shared" si="53"/>
        <v>0</v>
      </c>
    </row>
    <row r="139" spans="1:12" ht="24" customHeight="1" x14ac:dyDescent="0.25">
      <c r="A139" s="99" t="s">
        <v>418</v>
      </c>
      <c r="B139" s="99"/>
      <c r="C139" s="99"/>
      <c r="D139" s="100" t="s">
        <v>117</v>
      </c>
      <c r="E139" s="100"/>
      <c r="F139" s="101"/>
      <c r="G139" s="100"/>
      <c r="H139" s="100"/>
      <c r="I139" s="102">
        <f>SUM(I140:I143)</f>
        <v>10353.86</v>
      </c>
      <c r="J139" s="103">
        <f t="shared" si="54"/>
        <v>3.2076262062304519E-3</v>
      </c>
      <c r="L139" s="57">
        <f t="shared" si="53"/>
        <v>0</v>
      </c>
    </row>
    <row r="140" spans="1:12" ht="39" customHeight="1" x14ac:dyDescent="0.25">
      <c r="A140" s="104" t="s">
        <v>419</v>
      </c>
      <c r="B140" s="104">
        <f>IFERROR(VLOOKUP(A140,MEMORIA!$A:$I,2,FALSE),"NÃO TEM")</f>
        <v>97599</v>
      </c>
      <c r="C140" s="104" t="str">
        <f>IFERROR(VLOOKUP(A140,MEMORIA!$A:$I,4,FALSE),"NÃO TEM")</f>
        <v>SINAPI</v>
      </c>
      <c r="D140" s="105" t="str">
        <f>IFERROR(VLOOKUP(A140,MEMORIA!$A:$I,3,FALSE),"NÃO TEM")</f>
        <v>LUMINÁRIA DE EMERGÊNCIA SLIM, COM 60 LEDS, 2 W - FORNECIMENTO E INSTALAÇÃO.</v>
      </c>
      <c r="E140" s="104" t="str">
        <f>IFERROR(VLOOKUP(A140,MEMORIA!$A:$I,5,FALSE),"NÃO TEM")</f>
        <v>UN</v>
      </c>
      <c r="F140" s="106">
        <f>IFERROR(VLOOKUP(A140,MEMORIA!$A:$I,6,FALSE),"NÃO TEM")</f>
        <v>12</v>
      </c>
      <c r="G140" s="107">
        <f>IFERROR(VLOOKUP(A140,MEMORIA!$A:$I,7,FALSE),"NÃO TEM")</f>
        <v>17.649999999999999</v>
      </c>
      <c r="H140" s="107">
        <f t="shared" ref="H140:H143" si="55">ROUND(G140 * (1 + 27.3 / 100), 2)</f>
        <v>22.47</v>
      </c>
      <c r="I140" s="107">
        <f t="shared" ref="I140:I143" si="56">ROUND(F140 * H140, 2)</f>
        <v>269.64</v>
      </c>
      <c r="J140" s="108">
        <f t="shared" ref="J140:J143" si="57">I140/$H$280</f>
        <v>8.3534481850051955E-5</v>
      </c>
      <c r="L140" s="57">
        <f t="shared" si="53"/>
        <v>211.8</v>
      </c>
    </row>
    <row r="141" spans="1:12" ht="39" customHeight="1" x14ac:dyDescent="0.25">
      <c r="A141" s="104" t="s">
        <v>420</v>
      </c>
      <c r="B141" s="104">
        <f>IFERROR(VLOOKUP(A141,MEMORIA!$A:$I,2,FALSE),"NÃO TEM")</f>
        <v>101906</v>
      </c>
      <c r="C141" s="104" t="str">
        <f>IFERROR(VLOOKUP(A141,MEMORIA!$A:$I,4,FALSE),"NÃO TEM")</f>
        <v>SINAPI</v>
      </c>
      <c r="D141" s="105" t="str">
        <f>IFERROR(VLOOKUP(A141,MEMORIA!$A:$I,3,FALSE),"NÃO TEM")</f>
        <v>EXTINTOR DE INCÊNDIO PORTÁTIL COM CARGA DE CO2 DE 4 KG, CLASSE BC - FORNECIMENTO E INSTALAÇÃO.
AF_10/2020_PE</v>
      </c>
      <c r="E141" s="104" t="str">
        <f>IFERROR(VLOOKUP(A141,MEMORIA!$A:$I,5,FALSE),"NÃO TEM")</f>
        <v>UN</v>
      </c>
      <c r="F141" s="106">
        <f>IFERROR(VLOOKUP(A141,MEMORIA!$A:$I,6,FALSE),"NÃO TEM")</f>
        <v>6</v>
      </c>
      <c r="G141" s="107">
        <f>IFERROR(VLOOKUP(A141,MEMORIA!$A:$I,7,FALSE),"NÃO TEM")</f>
        <v>852.43</v>
      </c>
      <c r="H141" s="107">
        <f t="shared" si="55"/>
        <v>1085.1400000000001</v>
      </c>
      <c r="I141" s="107">
        <f t="shared" si="56"/>
        <v>6510.84</v>
      </c>
      <c r="J141" s="108">
        <f t="shared" si="57"/>
        <v>2.0170584698434666E-3</v>
      </c>
      <c r="L141" s="57">
        <f t="shared" si="53"/>
        <v>5114.58</v>
      </c>
    </row>
    <row r="142" spans="1:12" ht="39" customHeight="1" x14ac:dyDescent="0.25">
      <c r="A142" s="104" t="s">
        <v>421</v>
      </c>
      <c r="B142" s="104">
        <f>IFERROR(VLOOKUP(A142,MEMORIA!$A:$I,2,FALSE),"NÃO TEM")</f>
        <v>101905</v>
      </c>
      <c r="C142" s="104" t="str">
        <f>IFERROR(VLOOKUP(A142,MEMORIA!$A:$I,4,FALSE),"NÃO TEM")</f>
        <v>SINAPI</v>
      </c>
      <c r="D142" s="105" t="str">
        <f>IFERROR(VLOOKUP(A142,MEMORIA!$A:$I,3,FALSE),"NÃO TEM")</f>
        <v>EXTINTOR DE INCÊNDIO PORTÁTIL COM CARGA DE ÁGUA PRESSURIZADA DE 10 L, CLASSE A - FORNECIMENTO E
INSTALAÇÃO. AF_10/2020_PE</v>
      </c>
      <c r="E142" s="104" t="str">
        <f>IFERROR(VLOOKUP(A142,MEMORIA!$A:$I,5,FALSE),"NÃO TEM")</f>
        <v>UN</v>
      </c>
      <c r="F142" s="106">
        <f>IFERROR(VLOOKUP(A142,MEMORIA!$A:$I,6,FALSE),"NÃO TEM")</f>
        <v>6</v>
      </c>
      <c r="G142" s="107">
        <f>IFERROR(VLOOKUP(A142,MEMORIA!$A:$I,7,FALSE),"NÃO TEM")</f>
        <v>284.17</v>
      </c>
      <c r="H142" s="107">
        <f t="shared" si="55"/>
        <v>361.75</v>
      </c>
      <c r="I142" s="107">
        <f t="shared" si="56"/>
        <v>2170.5</v>
      </c>
      <c r="J142" s="108">
        <f t="shared" si="57"/>
        <v>6.7242097928919213E-4</v>
      </c>
      <c r="L142" s="57">
        <f t="shared" si="53"/>
        <v>1705.02</v>
      </c>
    </row>
    <row r="143" spans="1:12" ht="39" customHeight="1" x14ac:dyDescent="0.25">
      <c r="A143" s="104" t="s">
        <v>422</v>
      </c>
      <c r="B143" s="104">
        <f>IFERROR(VLOOKUP(A143,MEMORIA!$A:$I,2,FALSE),"NÃO TEM")</f>
        <v>101908</v>
      </c>
      <c r="C143" s="104" t="str">
        <f>IFERROR(VLOOKUP(A143,MEMORIA!$A:$I,4,FALSE),"NÃO TEM")</f>
        <v>SINAPI</v>
      </c>
      <c r="D143" s="105" t="str">
        <f>IFERROR(VLOOKUP(A143,MEMORIA!$A:$I,3,FALSE),"NÃO TEM")</f>
        <v>EXTINTOR DE INCÊNDIO PORTÁTIL COM CARGA DE PQS DE 4 KG, CLASSE BC - FORNECIMENTO E INSTALAÇÃO.
AF_10/2020_PE</v>
      </c>
      <c r="E143" s="104" t="str">
        <f>IFERROR(VLOOKUP(A143,MEMORIA!$A:$I,5,FALSE),"NÃO TEM")</f>
        <v>UN</v>
      </c>
      <c r="F143" s="106">
        <f>IFERROR(VLOOKUP(A143,MEMORIA!$A:$I,6,FALSE),"NÃO TEM")</f>
        <v>4</v>
      </c>
      <c r="G143" s="107">
        <f>IFERROR(VLOOKUP(A143,MEMORIA!$A:$I,7,FALSE),"NÃO TEM")</f>
        <v>275.51</v>
      </c>
      <c r="H143" s="107">
        <f t="shared" si="55"/>
        <v>350.72</v>
      </c>
      <c r="I143" s="107">
        <f t="shared" si="56"/>
        <v>1402.88</v>
      </c>
      <c r="J143" s="108">
        <f t="shared" si="57"/>
        <v>4.3461227524774107E-4</v>
      </c>
      <c r="L143" s="57">
        <f t="shared" si="53"/>
        <v>1102.04</v>
      </c>
    </row>
    <row r="144" spans="1:12" ht="26.1" customHeight="1" x14ac:dyDescent="0.25">
      <c r="A144" s="99" t="s">
        <v>464</v>
      </c>
      <c r="B144" s="99"/>
      <c r="C144" s="99"/>
      <c r="D144" s="100" t="s">
        <v>127</v>
      </c>
      <c r="E144" s="100"/>
      <c r="F144" s="101"/>
      <c r="G144" s="100"/>
      <c r="H144" s="100"/>
      <c r="I144" s="102">
        <f>SUM(I145:I155)</f>
        <v>59090.709999999992</v>
      </c>
      <c r="J144" s="103">
        <f>I144/$H$280</f>
        <v>1.8306304116606154E-2</v>
      </c>
      <c r="L144" s="57">
        <f t="shared" si="53"/>
        <v>0</v>
      </c>
    </row>
    <row r="145" spans="1:12" ht="39" customHeight="1" x14ac:dyDescent="0.25">
      <c r="A145" s="104" t="s">
        <v>761</v>
      </c>
      <c r="B145" s="104" t="str">
        <f>IFERROR(VLOOKUP(A145,MEMORIA!$A:$I,2,FALSE),"NÃO TEM")</f>
        <v>CPU7623</v>
      </c>
      <c r="C145" s="104" t="str">
        <f>IFERROR(VLOOKUP(A145,MEMORIA!$A:$I,4,FALSE),"NÃO TEM")</f>
        <v>Próprio</v>
      </c>
      <c r="D145" s="105" t="str">
        <f>IFERROR(VLOOKUP(A145,MEMORIA!$A:$I,3,FALSE),"NÃO TEM")</f>
        <v>GRAVADOR DE VIDEO NVR 16 CANAIS + POE INTEGRADO COM 4K DE RESOLUÇÃO, HD DE 2 TB, HOMOLOGADO (INSTALAÇÃO INCLUSA)</v>
      </c>
      <c r="E145" s="104" t="str">
        <f>IFERROR(VLOOKUP(A145,MEMORIA!$A:$I,5,FALSE),"NÃO TEM")</f>
        <v>UN</v>
      </c>
      <c r="F145" s="106">
        <f>IFERROR(VLOOKUP(A145,MEMORIA!$A:$I,6,FALSE),"NÃO TEM")</f>
        <v>1</v>
      </c>
      <c r="G145" s="107">
        <f>IFERROR(VLOOKUP(A145,MEMORIA!$A:$I,7,FALSE),"NÃO TEM")</f>
        <v>4805.38</v>
      </c>
      <c r="H145" s="107">
        <f t="shared" ref="H145:H155" si="58">ROUND(G145 * (1 + 27.3 / 100), 2)</f>
        <v>6117.25</v>
      </c>
      <c r="I145" s="107">
        <f t="shared" ref="I145:I155" si="59">ROUND(F145 * H145, 2)</f>
        <v>6117.25</v>
      </c>
      <c r="J145" s="108">
        <f t="shared" ref="J145:J155" si="60">I145/$H$280</f>
        <v>1.8951242734654738E-3</v>
      </c>
      <c r="L145" s="57">
        <f t="shared" si="53"/>
        <v>4805.38</v>
      </c>
    </row>
    <row r="146" spans="1:12" ht="26.1" customHeight="1" x14ac:dyDescent="0.25">
      <c r="A146" s="104" t="s">
        <v>763</v>
      </c>
      <c r="B146" s="104" t="str">
        <f>IFERROR(VLOOKUP(A146,MEMORIA!$A:$I,2,FALSE),"NÃO TEM")</f>
        <v>CPU6</v>
      </c>
      <c r="C146" s="104" t="str">
        <f>IFERROR(VLOOKUP(A146,MEMORIA!$A:$I,4,FALSE),"NÃO TEM")</f>
        <v>Próprio</v>
      </c>
      <c r="D146" s="105" t="str">
        <f>IFERROR(VLOOKUP(A146,MEMORIA!$A:$I,3,FALSE),"NÃO TEM")</f>
        <v>CÂMERA IP 2 MP COM IR 30M, TIPO BULLET, SISTEMA POE (INSTALAÇÃO INCLUSA)</v>
      </c>
      <c r="E146" s="104" t="str">
        <f>IFERROR(VLOOKUP(A146,MEMORIA!$A:$I,5,FALSE),"NÃO TEM")</f>
        <v>UN</v>
      </c>
      <c r="F146" s="106">
        <f>IFERROR(VLOOKUP(A146,MEMORIA!$A:$I,6,FALSE),"NÃO TEM")</f>
        <v>16</v>
      </c>
      <c r="G146" s="107">
        <f>IFERROR(VLOOKUP(A146,MEMORIA!$A:$I,7,FALSE),"NÃO TEM")</f>
        <v>482.01</v>
      </c>
      <c r="H146" s="107">
        <f t="shared" si="58"/>
        <v>613.6</v>
      </c>
      <c r="I146" s="107">
        <f t="shared" si="59"/>
        <v>9817.6</v>
      </c>
      <c r="J146" s="108">
        <f t="shared" si="60"/>
        <v>3.0414928386406697E-3</v>
      </c>
      <c r="L146" s="57">
        <f t="shared" si="53"/>
        <v>7712.16</v>
      </c>
    </row>
    <row r="147" spans="1:12" ht="26.1" customHeight="1" x14ac:dyDescent="0.25">
      <c r="A147" s="104" t="s">
        <v>765</v>
      </c>
      <c r="B147" s="104" t="str">
        <f>IFERROR(VLOOKUP(A147,MEMORIA!$A:$I,2,FALSE),"NÃO TEM")</f>
        <v>CPU7</v>
      </c>
      <c r="C147" s="104" t="str">
        <f>IFERROR(VLOOKUP(A147,MEMORIA!$A:$I,4,FALSE),"NÃO TEM")</f>
        <v>Próprio</v>
      </c>
      <c r="D147" s="105" t="str">
        <f>IFERROR(VLOOKUP(A147,MEMORIA!$A:$I,3,FALSE),"NÃO TEM")</f>
        <v>CÂMERA IP 2 MP COM IR 30M, TIPO DOME, SISTEMA POE (INSTALAÇÃO INCLUSA)</v>
      </c>
      <c r="E147" s="104" t="str">
        <f>IFERROR(VLOOKUP(A147,MEMORIA!$A:$I,5,FALSE),"NÃO TEM")</f>
        <v>UN</v>
      </c>
      <c r="F147" s="106">
        <f>IFERROR(VLOOKUP(A147,MEMORIA!$A:$I,6,FALSE),"NÃO TEM")</f>
        <v>8</v>
      </c>
      <c r="G147" s="107">
        <f>IFERROR(VLOOKUP(A147,MEMORIA!$A:$I,7,FALSE),"NÃO TEM")</f>
        <v>479.51</v>
      </c>
      <c r="H147" s="107">
        <f t="shared" si="58"/>
        <v>610.41999999999996</v>
      </c>
      <c r="I147" s="107">
        <f t="shared" si="59"/>
        <v>4883.3599999999997</v>
      </c>
      <c r="J147" s="108">
        <f t="shared" si="60"/>
        <v>1.5128651063910017E-3</v>
      </c>
      <c r="L147" s="57">
        <f t="shared" si="53"/>
        <v>3836.08</v>
      </c>
    </row>
    <row r="148" spans="1:12" ht="26.1" customHeight="1" x14ac:dyDescent="0.25">
      <c r="A148" s="104" t="s">
        <v>767</v>
      </c>
      <c r="B148" s="104" t="str">
        <f>IFERROR(VLOOKUP(A148,MEMORIA!$A:$I,2,FALSE),"NÃO TEM")</f>
        <v>CPU8</v>
      </c>
      <c r="C148" s="104" t="str">
        <f>IFERROR(VLOOKUP(A148,MEMORIA!$A:$I,4,FALSE),"NÃO TEM")</f>
        <v>Próprio</v>
      </c>
      <c r="D148" s="105" t="str">
        <f>IFERROR(VLOOKUP(A148,MEMORIA!$A:$I,3,FALSE),"NÃO TEM")</f>
        <v>CABO DE REDE COMUNICAÇÃO LAN 4 PARES 100% COBRE, CAT6, HOMOLOGADO ANATEL (INSTALAÇÃO INCLUSA)</v>
      </c>
      <c r="E148" s="104" t="str">
        <f>IFERROR(VLOOKUP(A148,MEMORIA!$A:$I,5,FALSE),"NÃO TEM")</f>
        <v>UN</v>
      </c>
      <c r="F148" s="106">
        <f>IFERROR(VLOOKUP(A148,MEMORIA!$A:$I,6,FALSE),"NÃO TEM")</f>
        <v>5</v>
      </c>
      <c r="G148" s="107">
        <f>IFERROR(VLOOKUP(A148,MEMORIA!$A:$I,7,FALSE),"NÃO TEM")</f>
        <v>1508.23</v>
      </c>
      <c r="H148" s="107">
        <f t="shared" si="58"/>
        <v>1919.98</v>
      </c>
      <c r="I148" s="107">
        <f t="shared" si="59"/>
        <v>9599.9</v>
      </c>
      <c r="J148" s="108">
        <f t="shared" si="60"/>
        <v>2.9740493706880053E-3</v>
      </c>
      <c r="L148" s="57">
        <f t="shared" si="53"/>
        <v>7541.15</v>
      </c>
    </row>
    <row r="149" spans="1:12" ht="24" customHeight="1" x14ac:dyDescent="0.25">
      <c r="A149" s="104" t="s">
        <v>769</v>
      </c>
      <c r="B149" s="104" t="str">
        <f>IFERROR(VLOOKUP(A149,MEMORIA!$A:$I,2,FALSE),"NÃO TEM")</f>
        <v>62.00.49</v>
      </c>
      <c r="C149" s="104" t="str">
        <f>IFERROR(VLOOKUP(A149,MEMORIA!$A:$I,4,FALSE),"NÃO TEM")</f>
        <v>EMBASA</v>
      </c>
      <c r="D149" s="105" t="str">
        <f>IFERROR(VLOOKUP(A149,MEMORIA!$A:$I,3,FALSE),"NÃO TEM")</f>
        <v>CONECTOR PLUG RJ45 CAT6 (INSTALAÇÃO INCLUSA)</v>
      </c>
      <c r="E149" s="104" t="str">
        <f>IFERROR(VLOOKUP(A149,MEMORIA!$A:$I,5,FALSE),"NÃO TEM")</f>
        <v>M</v>
      </c>
      <c r="F149" s="106">
        <f>IFERROR(VLOOKUP(A149,MEMORIA!$A:$I,6,FALSE),"NÃO TEM")</f>
        <v>120</v>
      </c>
      <c r="G149" s="107">
        <f>IFERROR(VLOOKUP(A149,MEMORIA!$A:$I,7,FALSE),"NÃO TEM")</f>
        <v>11.49</v>
      </c>
      <c r="H149" s="107">
        <f t="shared" si="58"/>
        <v>14.63</v>
      </c>
      <c r="I149" s="107">
        <f t="shared" si="59"/>
        <v>1755.6</v>
      </c>
      <c r="J149" s="108">
        <f t="shared" si="60"/>
        <v>5.4388494413273706E-4</v>
      </c>
      <c r="L149" s="57">
        <f t="shared" si="53"/>
        <v>1378.8</v>
      </c>
    </row>
    <row r="150" spans="1:12" ht="26.1" customHeight="1" x14ac:dyDescent="0.25">
      <c r="A150" s="104" t="s">
        <v>771</v>
      </c>
      <c r="B150" s="104" t="str">
        <f>IFERROR(VLOOKUP(A150,MEMORIA!$A:$I,2,FALSE),"NÃO TEM")</f>
        <v>CPU9</v>
      </c>
      <c r="C150" s="104" t="str">
        <f>IFERROR(VLOOKUP(A150,MEMORIA!$A:$I,4,FALSE),"NÃO TEM")</f>
        <v>Próprio</v>
      </c>
      <c r="D150" s="105" t="str">
        <f>IFERROR(VLOOKUP(A150,MEMORIA!$A:$I,3,FALSE),"NÃO TEM")</f>
        <v>MONITOR 19 COM ENTRADA HDMI E VGA (INSTALAÇÃO INCLUSA)</v>
      </c>
      <c r="E150" s="104" t="str">
        <f>IFERROR(VLOOKUP(A150,MEMORIA!$A:$I,5,FALSE),"NÃO TEM")</f>
        <v>UN</v>
      </c>
      <c r="F150" s="106">
        <f>IFERROR(VLOOKUP(A150,MEMORIA!$A:$I,6,FALSE),"NÃO TEM")</f>
        <v>1</v>
      </c>
      <c r="G150" s="107">
        <f>IFERROR(VLOOKUP(A150,MEMORIA!$A:$I,7,FALSE),"NÃO TEM")</f>
        <v>810.3599999999999</v>
      </c>
      <c r="H150" s="107">
        <f t="shared" si="58"/>
        <v>1031.5899999999999</v>
      </c>
      <c r="I150" s="107">
        <f t="shared" si="59"/>
        <v>1031.5899999999999</v>
      </c>
      <c r="J150" s="108">
        <f t="shared" si="60"/>
        <v>3.1958661968437582E-4</v>
      </c>
      <c r="L150" s="57">
        <f t="shared" si="53"/>
        <v>810.36</v>
      </c>
    </row>
    <row r="151" spans="1:12" ht="26.1" customHeight="1" x14ac:dyDescent="0.25">
      <c r="A151" s="104" t="s">
        <v>773</v>
      </c>
      <c r="B151" s="104">
        <f>IFERROR(VLOOKUP(A151,MEMORIA!$A:$I,2,FALSE),"NÃO TEM")</f>
        <v>8439</v>
      </c>
      <c r="C151" s="104" t="str">
        <f>IFERROR(VLOOKUP(A151,MEMORIA!$A:$I,4,FALSE),"NÃO TEM")</f>
        <v>ORSE</v>
      </c>
      <c r="D151" s="105" t="str">
        <f>IFERROR(VLOOKUP(A151,MEMORIA!$A:$I,3,FALSE),"NÃO TEM")</f>
        <v>MINI RACK 19 MRD 857 8U X 570MM PAREDE (INSTALAÇÃO INCLUSA)</v>
      </c>
      <c r="E151" s="104" t="str">
        <f>IFERROR(VLOOKUP(A151,MEMORIA!$A:$I,5,FALSE),"NÃO TEM")</f>
        <v>un</v>
      </c>
      <c r="F151" s="106">
        <f>IFERROR(VLOOKUP(A151,MEMORIA!$A:$I,6,FALSE),"NÃO TEM")</f>
        <v>1</v>
      </c>
      <c r="G151" s="107">
        <f>IFERROR(VLOOKUP(A151,MEMORIA!$A:$I,7,FALSE),"NÃO TEM")</f>
        <v>788.58999999999992</v>
      </c>
      <c r="H151" s="107">
        <f t="shared" si="58"/>
        <v>1003.88</v>
      </c>
      <c r="I151" s="107">
        <f t="shared" si="59"/>
        <v>1003.88</v>
      </c>
      <c r="J151" s="108">
        <f t="shared" si="60"/>
        <v>3.1100206067211897E-4</v>
      </c>
      <c r="L151" s="57">
        <f t="shared" si="53"/>
        <v>788.59</v>
      </c>
    </row>
    <row r="152" spans="1:12" ht="39" customHeight="1" x14ac:dyDescent="0.25">
      <c r="A152" s="104" t="s">
        <v>774</v>
      </c>
      <c r="B152" s="104" t="str">
        <f>IFERROR(VLOOKUP(A152,MEMORIA!$A:$I,2,FALSE),"NÃO TEM")</f>
        <v>CPU10</v>
      </c>
      <c r="C152" s="104" t="str">
        <f>IFERROR(VLOOKUP(A152,MEMORIA!$A:$I,4,FALSE),"NÃO TEM")</f>
        <v>Próprio</v>
      </c>
      <c r="D152" s="105" t="str">
        <f>IFERROR(VLOOKUP(A152,MEMORIA!$A:$I,3,FALSE),"NÃO TEM")</f>
        <v>ROTEADOR WIRELESS 6 ANTENAS PADRÃO 802.11AC, TECNOLOGIA WI–FI 5, DUAL BAND; 4 PORTAS GIGABIT (INSTALAÇÃO INCLUSA)</v>
      </c>
      <c r="E152" s="104" t="str">
        <f>IFERROR(VLOOKUP(A152,MEMORIA!$A:$I,5,FALSE),"NÃO TEM")</f>
        <v>UN</v>
      </c>
      <c r="F152" s="106">
        <f>IFERROR(VLOOKUP(A152,MEMORIA!$A:$I,6,FALSE),"NÃO TEM")</f>
        <v>1</v>
      </c>
      <c r="G152" s="107">
        <f>IFERROR(VLOOKUP(A152,MEMORIA!$A:$I,7,FALSE),"NÃO TEM")</f>
        <v>607.53</v>
      </c>
      <c r="H152" s="107">
        <f t="shared" si="58"/>
        <v>773.39</v>
      </c>
      <c r="I152" s="107">
        <f t="shared" si="59"/>
        <v>773.39</v>
      </c>
      <c r="J152" s="108">
        <f t="shared" si="60"/>
        <v>2.3959625025223144E-4</v>
      </c>
      <c r="L152" s="57">
        <f t="shared" si="53"/>
        <v>607.53</v>
      </c>
    </row>
    <row r="153" spans="1:12" ht="39" customHeight="1" x14ac:dyDescent="0.25">
      <c r="A153" s="104" t="s">
        <v>776</v>
      </c>
      <c r="B153" s="104">
        <f>IFERROR(VLOOKUP(A153,MEMORIA!$A:$I,2,FALSE),"NÃO TEM")</f>
        <v>98287</v>
      </c>
      <c r="C153" s="104" t="str">
        <f>IFERROR(VLOOKUP(A153,MEMORIA!$A:$I,4,FALSE),"NÃO TEM")</f>
        <v>SINAPI</v>
      </c>
      <c r="D153" s="105" t="str">
        <f>IFERROR(VLOOKUP(A153,MEMORIA!$A:$I,3,FALSE),"NÃO TEM")</f>
        <v>CABO TELEFÔNICO CCI-50 1 PAR, SEM BLINDAGEM, INSTALADO EM DISTRIBUIÇÃO DE EDIFICAÇÃO INSTITUCIONAL - FORNECIMENTO E INSTALAÇÃO. AF_11/2019</v>
      </c>
      <c r="E153" s="104" t="str">
        <f>IFERROR(VLOOKUP(A153,MEMORIA!$A:$I,5,FALSE),"NÃO TEM")</f>
        <v>M</v>
      </c>
      <c r="F153" s="106">
        <f>IFERROR(VLOOKUP(A153,MEMORIA!$A:$I,6,FALSE),"NÃO TEM")</f>
        <v>550</v>
      </c>
      <c r="G153" s="107">
        <f>IFERROR(VLOOKUP(A153,MEMORIA!$A:$I,7,FALSE),"NÃO TEM")</f>
        <v>1.56</v>
      </c>
      <c r="H153" s="107">
        <f t="shared" si="58"/>
        <v>1.99</v>
      </c>
      <c r="I153" s="107">
        <f t="shared" si="59"/>
        <v>1094.5</v>
      </c>
      <c r="J153" s="108">
        <f t="shared" si="60"/>
        <v>3.390761399825021E-4</v>
      </c>
      <c r="L153" s="57">
        <f t="shared" si="53"/>
        <v>858</v>
      </c>
    </row>
    <row r="154" spans="1:12" ht="26.1" customHeight="1" x14ac:dyDescent="0.25">
      <c r="A154" s="104" t="s">
        <v>777</v>
      </c>
      <c r="B154" s="104">
        <f>IFERROR(VLOOKUP(A154,MEMORIA!$A:$I,2,FALSE),"NÃO TEM")</f>
        <v>7138</v>
      </c>
      <c r="C154" s="104" t="str">
        <f>IFERROR(VLOOKUP(A154,MEMORIA!$A:$I,4,FALSE),"NÃO TEM")</f>
        <v>ORSE</v>
      </c>
      <c r="D154" s="105" t="str">
        <f>IFERROR(VLOOKUP(A154,MEMORIA!$A:$I,3,FALSE),"NÃO TEM")</f>
        <v>FORNECIMENTO E LANÇAMENTO DE CABO UTP 4 PARES CAT 6</v>
      </c>
      <c r="E154" s="104" t="str">
        <f>IFERROR(VLOOKUP(A154,MEMORIA!$A:$I,5,FALSE),"NÃO TEM")</f>
        <v>m</v>
      </c>
      <c r="F154" s="106">
        <f>IFERROR(VLOOKUP(A154,MEMORIA!$A:$I,6,FALSE),"NÃO TEM")</f>
        <v>550</v>
      </c>
      <c r="G154" s="107">
        <f>IFERROR(VLOOKUP(A154,MEMORIA!$A:$I,7,FALSE),"NÃO TEM")</f>
        <v>12.170000000000002</v>
      </c>
      <c r="H154" s="107">
        <f t="shared" si="58"/>
        <v>15.49</v>
      </c>
      <c r="I154" s="107">
        <f t="shared" si="59"/>
        <v>8519.5</v>
      </c>
      <c r="J154" s="108">
        <f t="shared" si="60"/>
        <v>2.6393414112205818E-3</v>
      </c>
      <c r="L154" s="57">
        <f t="shared" si="53"/>
        <v>6693.5</v>
      </c>
    </row>
    <row r="155" spans="1:12" ht="26.1" customHeight="1" x14ac:dyDescent="0.25">
      <c r="A155" s="104" t="s">
        <v>778</v>
      </c>
      <c r="B155" s="104">
        <f>IFERROR(VLOOKUP(A155,MEMORIA!$A:$I,2,FALSE),"NÃO TEM")</f>
        <v>1060206</v>
      </c>
      <c r="C155" s="104" t="str">
        <f>IFERROR(VLOOKUP(A155,MEMORIA!$A:$I,4,FALSE),"NÃO TEM")</f>
        <v>CAERN</v>
      </c>
      <c r="D155" s="105" t="str">
        <f>IFERROR(VLOOKUP(A155,MEMORIA!$A:$I,3,FALSE),"NÃO TEM")</f>
        <v>PONTO DE LÓGICA EMBUTIDO, INCLUSIVE FIAÇÃO E TOMADA. R_05/2019</v>
      </c>
      <c r="E155" s="104" t="str">
        <f>IFERROR(VLOOKUP(A155,MEMORIA!$A:$I,5,FALSE),"NÃO TEM")</f>
        <v>un</v>
      </c>
      <c r="F155" s="106">
        <f>IFERROR(VLOOKUP(A155,MEMORIA!$A:$I,6,FALSE),"NÃO TEM")</f>
        <v>46</v>
      </c>
      <c r="G155" s="107">
        <f>IFERROR(VLOOKUP(A155,MEMORIA!$A:$I,7,FALSE),"NÃO TEM")</f>
        <v>247.51999999999998</v>
      </c>
      <c r="H155" s="107">
        <f t="shared" si="58"/>
        <v>315.08999999999997</v>
      </c>
      <c r="I155" s="107">
        <f t="shared" si="59"/>
        <v>14494.14</v>
      </c>
      <c r="J155" s="108">
        <f t="shared" si="60"/>
        <v>4.4902851014764576E-3</v>
      </c>
      <c r="L155" s="57">
        <f t="shared" si="53"/>
        <v>11385.92</v>
      </c>
    </row>
    <row r="156" spans="1:12" ht="24" customHeight="1" x14ac:dyDescent="0.25">
      <c r="A156" s="99" t="s">
        <v>465</v>
      </c>
      <c r="B156" s="99"/>
      <c r="C156" s="99"/>
      <c r="D156" s="100" t="s">
        <v>478</v>
      </c>
      <c r="E156" s="100"/>
      <c r="F156" s="101"/>
      <c r="G156" s="100"/>
      <c r="H156" s="100"/>
      <c r="I156" s="102">
        <f>I157+I158</f>
        <v>18338.75</v>
      </c>
      <c r="J156" s="103">
        <f>I156/$H$280</f>
        <v>5.6813454199215263E-3</v>
      </c>
      <c r="L156" s="57">
        <f t="shared" si="53"/>
        <v>0</v>
      </c>
    </row>
    <row r="157" spans="1:12" ht="26.1" customHeight="1" x14ac:dyDescent="0.25">
      <c r="A157" s="104" t="s">
        <v>479</v>
      </c>
      <c r="B157" s="104">
        <f>IFERROR(VLOOKUP(A157,MEMORIA!$A:$I,2,FALSE),"NÃO TEM")</f>
        <v>2070405</v>
      </c>
      <c r="C157" s="104" t="str">
        <f>IFERROR(VLOOKUP(A157,MEMORIA!$A:$I,4,FALSE),"NÃO TEM")</f>
        <v>CAERN</v>
      </c>
      <c r="D157" s="105" t="str">
        <f>IFERROR(VLOOKUP(A157,MEMORIA!$A:$I,3,FALSE),"NÃO TEM")</f>
        <v>INSTALAÇÃO DE AR CONDICIONADO 7.500 A 24.000 BTUS</v>
      </c>
      <c r="E157" s="104" t="str">
        <f>IFERROR(VLOOKUP(A157,MEMORIA!$A:$I,5,FALSE),"NÃO TEM")</f>
        <v>un</v>
      </c>
      <c r="F157" s="106">
        <f>IFERROR(VLOOKUP(A157,MEMORIA!$A:$I,6,FALSE),"NÃO TEM")</f>
        <v>17</v>
      </c>
      <c r="G157" s="107">
        <f>IFERROR(VLOOKUP(A157,MEMORIA!$A:$I,7,FALSE),"NÃO TEM")</f>
        <v>620.69999999999993</v>
      </c>
      <c r="H157" s="107">
        <f t="shared" ref="H157:H158" si="61">ROUND(G157 * (1 + 27.3 / 100), 2)</f>
        <v>790.15</v>
      </c>
      <c r="I157" s="107">
        <f t="shared" ref="I157:I158" si="62">ROUND(F157 * H157, 2)</f>
        <v>13432.55</v>
      </c>
      <c r="J157" s="108">
        <f t="shared" ref="J157:J158" si="63">I157/$H$280</f>
        <v>4.16140448069617E-3</v>
      </c>
      <c r="L157" s="57">
        <f t="shared" si="53"/>
        <v>10551.9</v>
      </c>
    </row>
    <row r="158" spans="1:12" ht="24" customHeight="1" x14ac:dyDescent="0.25">
      <c r="A158" s="104" t="s">
        <v>482</v>
      </c>
      <c r="B158" s="104">
        <f>IFERROR(VLOOKUP(A158,MEMORIA!$A:$I,2,FALSE),"NÃO TEM")</f>
        <v>231335</v>
      </c>
      <c r="C158" s="104" t="str">
        <f>IFERROR(VLOOKUP(A158,MEMORIA!$A:$I,4,FALSE),"NÃO TEM")</f>
        <v>SEDOP</v>
      </c>
      <c r="D158" s="105" t="str">
        <f>IFERROR(VLOOKUP(A158,MEMORIA!$A:$I,3,FALSE),"NÃO TEM")</f>
        <v>DRENO PARA CAIXA AR CONDICIONADO DE PAREDE H=3,0M INCLUSO CAIXA DE PASSAGEM</v>
      </c>
      <c r="E158" s="104" t="str">
        <f>IFERROR(VLOOKUP(A158,MEMORIA!$A:$I,5,FALSE),"NÃO TEM")</f>
        <v>un</v>
      </c>
      <c r="F158" s="106">
        <f>IFERROR(VLOOKUP(A158,MEMORIA!$A:$I,6,FALSE),"NÃO TEM")</f>
        <v>17</v>
      </c>
      <c r="G158" s="107">
        <f>IFERROR(VLOOKUP(A158,MEMORIA!$A:$I,7,FALSE),"NÃO TEM")</f>
        <v>226.70999999999998</v>
      </c>
      <c r="H158" s="107">
        <f t="shared" si="61"/>
        <v>288.60000000000002</v>
      </c>
      <c r="I158" s="107">
        <f t="shared" si="62"/>
        <v>4906.2</v>
      </c>
      <c r="J158" s="108">
        <f t="shared" si="63"/>
        <v>1.5199409392253557E-3</v>
      </c>
      <c r="L158" s="57">
        <f t="shared" si="53"/>
        <v>3854.07</v>
      </c>
    </row>
    <row r="159" spans="1:12" ht="24" customHeight="1" x14ac:dyDescent="0.25">
      <c r="A159" s="99" t="s">
        <v>423</v>
      </c>
      <c r="B159" s="99"/>
      <c r="C159" s="99"/>
      <c r="D159" s="100" t="s">
        <v>141</v>
      </c>
      <c r="E159" s="100"/>
      <c r="F159" s="101"/>
      <c r="G159" s="100"/>
      <c r="H159" s="100"/>
      <c r="I159" s="102">
        <f>I160+I161+I162+I163</f>
        <v>104873.12</v>
      </c>
      <c r="J159" s="103">
        <f>I159/$H$280</f>
        <v>3.2489696407055041E-2</v>
      </c>
      <c r="L159" s="57">
        <f t="shared" si="53"/>
        <v>0</v>
      </c>
    </row>
    <row r="160" spans="1:12" ht="26.1" customHeight="1" x14ac:dyDescent="0.25">
      <c r="A160" s="104" t="s">
        <v>424</v>
      </c>
      <c r="B160" s="104">
        <f>IFERROR(VLOOKUP(A160,MEMORIA!$A:$I,2,FALSE),"NÃO TEM")</f>
        <v>2408149</v>
      </c>
      <c r="C160" s="104" t="str">
        <f>IFERROR(VLOOKUP(A160,MEMORIA!$A:$I,4,FALSE),"NÃO TEM")</f>
        <v>SICRO3</v>
      </c>
      <c r="D160" s="105" t="str">
        <f>IFERROR(VLOOKUP(A160,MEMORIA!$A:$I,3,FALSE),"NÃO TEM")</f>
        <v>ESTRUTURA EM PERFIL DE AÇO CHAPA GROSSA, ASTM A36 CORTE, SOLDA E MONTAGEM - FORNECIMENTO E INSTALAÇÃO</v>
      </c>
      <c r="E160" s="104" t="str">
        <f>IFERROR(VLOOKUP(A160,MEMORIA!$A:$I,5,FALSE),"NÃO TEM")</f>
        <v>kg</v>
      </c>
      <c r="F160" s="106">
        <f>IFERROR(VLOOKUP(A160,MEMORIA!$A:$I,6,FALSE),"NÃO TEM")</f>
        <v>2940</v>
      </c>
      <c r="G160" s="107">
        <f>IFERROR(VLOOKUP(A160,MEMORIA!$A:$I,7,FALSE),"NÃO TEM")</f>
        <v>16.04</v>
      </c>
      <c r="H160" s="107">
        <f t="shared" ref="H160:H163" si="64">ROUND(G160 * (1 + 27.3 / 100), 2)</f>
        <v>20.420000000000002</v>
      </c>
      <c r="I160" s="107">
        <f t="shared" ref="I160:I163" si="65">ROUND(F160 * H160, 2)</f>
        <v>60034.8</v>
      </c>
      <c r="J160" s="108">
        <f t="shared" ref="J160:J163" si="66">I160/$H$280</f>
        <v>1.8598783233094125E-2</v>
      </c>
      <c r="L160" s="57">
        <f t="shared" si="53"/>
        <v>47157.599999999999</v>
      </c>
    </row>
    <row r="161" spans="1:12" ht="26.1" customHeight="1" x14ac:dyDescent="0.25">
      <c r="A161" s="104" t="s">
        <v>425</v>
      </c>
      <c r="B161" s="104">
        <f>IFERROR(VLOOKUP(A161,MEMORIA!$A:$I,2,FALSE),"NÃO TEM")</f>
        <v>2408149</v>
      </c>
      <c r="C161" s="104" t="str">
        <f>IFERROR(VLOOKUP(A161,MEMORIA!$A:$I,4,FALSE),"NÃO TEM")</f>
        <v>SICRO3</v>
      </c>
      <c r="D161" s="105" t="str">
        <f>IFERROR(VLOOKUP(A161,MEMORIA!$A:$I,3,FALSE),"NÃO TEM")</f>
        <v>ESTRUTURA EM PERFIL DE AÇO CHAPA GROSSA, ASTM A36 CORTE, SOLDA E MONTAGEM - FORNECIMENTO E INSTALAÇÃO</v>
      </c>
      <c r="E161" s="104" t="str">
        <f>IFERROR(VLOOKUP(A161,MEMORIA!$A:$I,5,FALSE),"NÃO TEM")</f>
        <v>kg</v>
      </c>
      <c r="F161" s="106">
        <f>IFERROR(VLOOKUP(A161,MEMORIA!$A:$I,6,FALSE),"NÃO TEM")</f>
        <v>28</v>
      </c>
      <c r="G161" s="107">
        <f>IFERROR(VLOOKUP(A161,MEMORIA!$A:$I,7,FALSE),"NÃO TEM")</f>
        <v>16.04</v>
      </c>
      <c r="H161" s="107">
        <f t="shared" si="64"/>
        <v>20.420000000000002</v>
      </c>
      <c r="I161" s="107">
        <f t="shared" si="65"/>
        <v>571.76</v>
      </c>
      <c r="J161" s="108">
        <f t="shared" si="66"/>
        <v>1.771312688866107E-4</v>
      </c>
      <c r="L161" s="57">
        <f t="shared" si="53"/>
        <v>449.12</v>
      </c>
    </row>
    <row r="162" spans="1:12" ht="51.95" customHeight="1" x14ac:dyDescent="0.25">
      <c r="A162" s="104" t="s">
        <v>426</v>
      </c>
      <c r="B162" s="104">
        <f>IFERROR(VLOOKUP(A162,MEMORIA!$A:$I,2,FALSE),"NÃO TEM")</f>
        <v>100776</v>
      </c>
      <c r="C162" s="104" t="str">
        <f>IFERROR(VLOOKUP(A162,MEMORIA!$A:$I,4,FALSE),"NÃO TEM")</f>
        <v>SINAPI</v>
      </c>
      <c r="D162" s="105" t="str">
        <f>IFERROR(VLOOKUP(A162,MEMORIA!$A:$I,3,FALSE),"NÃO TEM")</f>
        <v>ESTRUTURA TRELIÇADA DE COBERTURA, TIPO ARCO, COM LIGAÇÕES PARAFUSADAS, INCLUSOS PERFIS METÁLICOS, CHAPAS METÁLICAS, MÃO DE OBRA E TRANSPORTE COM GUINDASTE - FORNECIMENTO E INSTALAÇÃO. AF_01/2020_PSA</v>
      </c>
      <c r="E162" s="104" t="str">
        <f>IFERROR(VLOOKUP(A162,MEMORIA!$A:$I,5,FALSE),"NÃO TEM")</f>
        <v>KG</v>
      </c>
      <c r="F162" s="106">
        <f>IFERROR(VLOOKUP(A162,MEMORIA!$A:$I,6,FALSE),"NÃO TEM")</f>
        <v>1204</v>
      </c>
      <c r="G162" s="107">
        <f>IFERROR(VLOOKUP(A162,MEMORIA!$A:$I,7,FALSE),"NÃO TEM")</f>
        <v>18.700000000000003</v>
      </c>
      <c r="H162" s="107">
        <f t="shared" si="64"/>
        <v>23.81</v>
      </c>
      <c r="I162" s="107">
        <f t="shared" si="65"/>
        <v>28667.24</v>
      </c>
      <c r="J162" s="108">
        <f t="shared" si="66"/>
        <v>8.8811119992252031E-3</v>
      </c>
      <c r="L162" s="57">
        <f t="shared" si="53"/>
        <v>22514.799999999999</v>
      </c>
    </row>
    <row r="163" spans="1:12" ht="104.1" customHeight="1" x14ac:dyDescent="0.25">
      <c r="A163" s="104" t="s">
        <v>427</v>
      </c>
      <c r="B163" s="104" t="str">
        <f>IFERROR(VLOOKUP(A163,MEMORIA!$A:$I,2,FALSE),"NÃO TEM")</f>
        <v>CPU2</v>
      </c>
      <c r="C163" s="104" t="str">
        <f>IFERROR(VLOOKUP(A163,MEMORIA!$A:$I,4,FALSE),"NÃO TEM")</f>
        <v>Próprio</v>
      </c>
      <c r="D163" s="105" t="str">
        <f>IFERROR(VLOOKUP(A163,MEMORIA!$A:$I,3,FALSE),"NÃO TEM")</f>
        <v>FORNECIMENTO E INSTALAÇÃO DE PAREDE DE DIVISÓRIAS, COM 10 MM DE ESPESSURA, NA ELEVAÇÃO PAINEL EM VIDRO SIMPLES DO PISO AO TETO, ESTRUTURA 100% EM PERFIS DE ALUMÍNIO EXTRUDADO ANODIZADO NA COR BRONZE, COMPOSTO DE QUADRO DE VIDROS TEMPERADO COM 10 MM DE ESPESSURA, USAR GUIA NO PISO E TETO. (DIVISORIAS COM CERTIFICAÇÃO DA ABNT) MARCA DIVIFORMA OU SIMILAR</v>
      </c>
      <c r="E163" s="104" t="str">
        <f>IFERROR(VLOOKUP(A163,MEMORIA!$A:$I,5,FALSE),"NÃO TEM")</f>
        <v>m²</v>
      </c>
      <c r="F163" s="106">
        <f>IFERROR(VLOOKUP(A163,MEMORIA!$A:$I,6,FALSE),"NÃO TEM")</f>
        <v>22</v>
      </c>
      <c r="G163" s="107">
        <f>IFERROR(VLOOKUP(A163,MEMORIA!$A:$I,7,FALSE),"NÃO TEM")</f>
        <v>557</v>
      </c>
      <c r="H163" s="107">
        <f t="shared" si="64"/>
        <v>709.06</v>
      </c>
      <c r="I163" s="107">
        <f t="shared" si="65"/>
        <v>15599.32</v>
      </c>
      <c r="J163" s="108">
        <f t="shared" si="66"/>
        <v>4.8326699058491044E-3</v>
      </c>
      <c r="L163" s="57">
        <f t="shared" si="53"/>
        <v>12254</v>
      </c>
    </row>
    <row r="164" spans="1:12" ht="24" customHeight="1" x14ac:dyDescent="0.25">
      <c r="A164" s="99" t="s">
        <v>428</v>
      </c>
      <c r="B164" s="99"/>
      <c r="C164" s="99"/>
      <c r="D164" s="100" t="s">
        <v>120</v>
      </c>
      <c r="E164" s="100"/>
      <c r="F164" s="101"/>
      <c r="G164" s="100"/>
      <c r="H164" s="100"/>
      <c r="I164" s="102">
        <f>I165+I166</f>
        <v>548408.4</v>
      </c>
      <c r="J164" s="103">
        <f>I164/$H$280</f>
        <v>0.16989694235356786</v>
      </c>
      <c r="L164" s="57">
        <f t="shared" si="53"/>
        <v>0</v>
      </c>
    </row>
    <row r="165" spans="1:12" ht="45" x14ac:dyDescent="0.25">
      <c r="A165" s="104" t="s">
        <v>429</v>
      </c>
      <c r="B165" s="104">
        <f>IFERROR(VLOOKUP(A165,MEMORIA!$A:$I,2,FALSE),"NÃO TEM")</f>
        <v>5057</v>
      </c>
      <c r="C165" s="104" t="str">
        <f>IFERROR(VLOOKUP(A165,MEMORIA!$A:$I,4,FALSE),"NÃO TEM")</f>
        <v>ORSE</v>
      </c>
      <c r="D165" s="105" t="str">
        <f>IFERROR(VLOOKUP(A165,MEMORIA!$A:$I,3,FALSE),"NÃO TEM")</f>
        <v>REVESTIMENTO METÁLICO EM ALUMÍNIO COMPOSTO (ALUCOBOND),  INCLUSIVE ESTRUTURA METÁLICA AUXILIAR  - FORNECIMENTO E MONTAGEM.</v>
      </c>
      <c r="E165" s="104" t="str">
        <f>IFERROR(VLOOKUP(A165,MEMORIA!$A:$I,5,FALSE),"NÃO TEM")</f>
        <v>m²</v>
      </c>
      <c r="F165" s="106">
        <f>IFERROR(VLOOKUP(A165,MEMORIA!$A:$I,6,FALSE),"NÃO TEM")</f>
        <v>320</v>
      </c>
      <c r="G165" s="107">
        <f>IFERROR(VLOOKUP(A165,MEMORIA!$A:$I,7,FALSE),"NÃO TEM")</f>
        <v>970</v>
      </c>
      <c r="H165" s="107">
        <f t="shared" ref="H165:H166" si="67">ROUND(G165 * (1 + 27.3 / 100), 2)</f>
        <v>1234.81</v>
      </c>
      <c r="I165" s="107">
        <f t="shared" ref="I165:I166" si="68">ROUND(F165 * H165, 2)</f>
        <v>395139.2</v>
      </c>
      <c r="J165" s="108">
        <f t="shared" ref="J165:J166" si="69">I165/$H$280</f>
        <v>0.12241413859458557</v>
      </c>
      <c r="L165" s="57">
        <f t="shared" si="53"/>
        <v>310400</v>
      </c>
    </row>
    <row r="166" spans="1:12" ht="26.1" customHeight="1" x14ac:dyDescent="0.25">
      <c r="A166" s="104" t="s">
        <v>430</v>
      </c>
      <c r="B166" s="104">
        <f>IFERROR(VLOOKUP(A166,MEMORIA!$A:$I,2,FALSE),"NÃO TEM")</f>
        <v>11347</v>
      </c>
      <c r="C166" s="104" t="str">
        <f>IFERROR(VLOOKUP(A166,MEMORIA!$A:$I,4,FALSE),"NÃO TEM")</f>
        <v>ORSE</v>
      </c>
      <c r="D166" s="105" t="str">
        <f>IFERROR(VLOOKUP(A166,MEMORIA!$A:$I,3,FALSE),"NÃO TEM")</f>
        <v>FORNECIMENTO E INSTALAÇÃO DE FACHADA EM PELE DE VIDRO, EM VIDRO LAMINADO 4+4 REFLETIVO.</v>
      </c>
      <c r="E166" s="104" t="str">
        <f>IFERROR(VLOOKUP(A166,MEMORIA!$A:$I,5,FALSE),"NÃO TEM")</f>
        <v>m²</v>
      </c>
      <c r="F166" s="106">
        <f>IFERROR(VLOOKUP(A166,MEMORIA!$A:$I,6,FALSE),"NÃO TEM")</f>
        <v>86</v>
      </c>
      <c r="G166" s="107">
        <f>IFERROR(VLOOKUP(A166,MEMORIA!$A:$I,7,FALSE),"NÃO TEM")</f>
        <v>1400</v>
      </c>
      <c r="H166" s="107">
        <f t="shared" si="67"/>
        <v>1782.2</v>
      </c>
      <c r="I166" s="107">
        <f t="shared" si="68"/>
        <v>153269.20000000001</v>
      </c>
      <c r="J166" s="108">
        <f t="shared" si="69"/>
        <v>4.7482803758982291E-2</v>
      </c>
      <c r="L166" s="57">
        <f t="shared" si="53"/>
        <v>120400</v>
      </c>
    </row>
    <row r="167" spans="1:12" ht="24" customHeight="1" x14ac:dyDescent="0.25">
      <c r="A167" s="99" t="s">
        <v>431</v>
      </c>
      <c r="B167" s="99"/>
      <c r="C167" s="99"/>
      <c r="D167" s="100" t="s">
        <v>119</v>
      </c>
      <c r="E167" s="100"/>
      <c r="F167" s="101"/>
      <c r="G167" s="100"/>
      <c r="H167" s="100"/>
      <c r="I167" s="102">
        <f>I168+I169+I170+I171</f>
        <v>153222.04999999999</v>
      </c>
      <c r="J167" s="103">
        <f>I167/$H$280</f>
        <v>4.7468196687259878E-2</v>
      </c>
      <c r="L167" s="57">
        <f t="shared" si="53"/>
        <v>0</v>
      </c>
    </row>
    <row r="168" spans="1:12" ht="90.95" customHeight="1" x14ac:dyDescent="0.25">
      <c r="A168" s="104" t="s">
        <v>432</v>
      </c>
      <c r="B168" s="104" t="str">
        <f>IFERROR(VLOOKUP(A168,MEMORIA!$A:$I,2,FALSE),"NÃO TEM")</f>
        <v>CPU12</v>
      </c>
      <c r="C168" s="104" t="str">
        <f>IFERROR(VLOOKUP(A168,MEMORIA!$A:$I,4,FALSE),"NÃO TEM")</f>
        <v>Próprio</v>
      </c>
      <c r="D168" s="105" t="str">
        <f>IFERROR(VLOOKUP(A168,MEMORIA!$A:$I,3,FALSE),"NÃO TEM")</f>
        <v>BANCO COM ASSENTO E BASE EM CONCRETO ARMADO (FCK=20MPA E ARMAÇÃO EM AÇO CA 50 DE 8.0 E 5.0), DIMENSÕES BASE - 50X18X23.5CM, DIMENSÕES DO ASSENTO 100X50X21.5CM, DIMENSÕES DA FUNDAÇÃO 70X38X25CM, SENDO AS BASES REVESTIDAS EM PINTURA ACRÍLICA E O ASSENTO REVESTIDO EM GRANILITE, INCLUSO ESCAVAÇÃO E FUNDAÇÃO (PEDRA ARGAMASSADA/CONCRETO E AÇO).</v>
      </c>
      <c r="E168" s="104" t="str">
        <f>IFERROR(VLOOKUP(A168,MEMORIA!$A:$I,5,FALSE),"NÃO TEM")</f>
        <v>UN</v>
      </c>
      <c r="F168" s="106">
        <f>IFERROR(VLOOKUP(A168,MEMORIA!$A:$I,6,FALSE),"NÃO TEM")</f>
        <v>6</v>
      </c>
      <c r="G168" s="107">
        <f>IFERROR(VLOOKUP(A168,MEMORIA!$A:$I,7,FALSE),"NÃO TEM")</f>
        <v>364</v>
      </c>
      <c r="H168" s="107">
        <f t="shared" ref="H168:H171" si="70">ROUND(G168 * (1 + 27.3 / 100), 2)</f>
        <v>463.37</v>
      </c>
      <c r="I168" s="107">
        <f t="shared" ref="I168:I171" si="71">ROUND(F168 * H168, 2)</f>
        <v>2780.22</v>
      </c>
      <c r="J168" s="108">
        <f t="shared" ref="J168:J171" si="72">I168/$H$280</f>
        <v>8.6131225756249611E-4</v>
      </c>
      <c r="L168" s="57">
        <f t="shared" si="53"/>
        <v>2184</v>
      </c>
    </row>
    <row r="169" spans="1:12" ht="26.1" customHeight="1" x14ac:dyDescent="0.25">
      <c r="A169" s="104" t="s">
        <v>433</v>
      </c>
      <c r="B169" s="104">
        <f>IFERROR(VLOOKUP(A169,MEMORIA!$A:$I,2,FALSE),"NÃO TEM")</f>
        <v>103946</v>
      </c>
      <c r="C169" s="104" t="str">
        <f>IFERROR(VLOOKUP(A169,MEMORIA!$A:$I,4,FALSE),"NÃO TEM")</f>
        <v>SINAPI</v>
      </c>
      <c r="D169" s="105" t="str">
        <f>IFERROR(VLOOKUP(A169,MEMORIA!$A:$I,3,FALSE),"NÃO TEM")</f>
        <v>PLANTIO DE GRAMA ESMERALDA OU SÃO CARLOS OU CURITIBANA, EM PLACAS. AF_07/2024</v>
      </c>
      <c r="E169" s="104" t="str">
        <f>IFERROR(VLOOKUP(A169,MEMORIA!$A:$I,5,FALSE),"NÃO TEM")</f>
        <v>m²</v>
      </c>
      <c r="F169" s="106">
        <f>IFERROR(VLOOKUP(A169,MEMORIA!$A:$I,6,FALSE),"NÃO TEM")</f>
        <v>42</v>
      </c>
      <c r="G169" s="107">
        <f>IFERROR(VLOOKUP(A169,MEMORIA!$A:$I,7,FALSE),"NÃO TEM")</f>
        <v>20.37</v>
      </c>
      <c r="H169" s="107">
        <f t="shared" si="70"/>
        <v>25.93</v>
      </c>
      <c r="I169" s="107">
        <f t="shared" si="71"/>
        <v>1089.06</v>
      </c>
      <c r="J169" s="108">
        <f t="shared" si="72"/>
        <v>3.3739082778377682E-4</v>
      </c>
      <c r="L169" s="57">
        <f t="shared" si="53"/>
        <v>855.54</v>
      </c>
    </row>
    <row r="170" spans="1:12" ht="24" customHeight="1" x14ac:dyDescent="0.25">
      <c r="A170" s="104" t="s">
        <v>780</v>
      </c>
      <c r="B170" s="104">
        <f>IFERROR(VLOOKUP(A170,MEMORIA!$A:$I,2,FALSE),"NÃO TEM")</f>
        <v>98520</v>
      </c>
      <c r="C170" s="104" t="str">
        <f>IFERROR(VLOOKUP(A170,MEMORIA!$A:$I,4,FALSE),"NÃO TEM")</f>
        <v>SINAPI</v>
      </c>
      <c r="D170" s="105" t="str">
        <f>IFERROR(VLOOKUP(A170,MEMORIA!$A:$I,3,FALSE),"NÃO TEM")</f>
        <v>APLICAÇÃO DE ADUBO EM SOLO. AF_05/2018</v>
      </c>
      <c r="E170" s="104" t="str">
        <f>IFERROR(VLOOKUP(A170,MEMORIA!$A:$I,5,FALSE),"NÃO TEM")</f>
        <v>m²</v>
      </c>
      <c r="F170" s="106">
        <f>IFERROR(VLOOKUP(A170,MEMORIA!$A:$I,6,FALSE),"NÃO TEM")</f>
        <v>62</v>
      </c>
      <c r="G170" s="107">
        <f>IFERROR(VLOOKUP(A170,MEMORIA!$A:$I,7,FALSE),"NÃO TEM")</f>
        <v>4.7200000000000006</v>
      </c>
      <c r="H170" s="107">
        <f t="shared" si="70"/>
        <v>6.01</v>
      </c>
      <c r="I170" s="107">
        <f t="shared" si="71"/>
        <v>372.62</v>
      </c>
      <c r="J170" s="108">
        <f t="shared" si="72"/>
        <v>1.1543768961195061E-4</v>
      </c>
      <c r="L170" s="57">
        <f t="shared" si="53"/>
        <v>292.64</v>
      </c>
    </row>
    <row r="171" spans="1:12" ht="39" customHeight="1" x14ac:dyDescent="0.25">
      <c r="A171" s="104" t="s">
        <v>466</v>
      </c>
      <c r="B171" s="104">
        <f>IFERROR(VLOOKUP(A171,MEMORIA!$A:$I,2,FALSE),"NÃO TEM")</f>
        <v>99841</v>
      </c>
      <c r="C171" s="104" t="str">
        <f>IFERROR(VLOOKUP(A171,MEMORIA!$A:$I,4,FALSE),"NÃO TEM")</f>
        <v>SINAPI</v>
      </c>
      <c r="D171" s="105" t="str">
        <f>IFERROR(VLOOKUP(A171,MEMORIA!$A:$I,3,FALSE),"NÃO TEM")</f>
        <v>GUARDA-CORPO PANORÂMICO COM PERFIS DE ALUMÍNIO E VIDRO LAMINADO 8 MM, FIXADO COM CHUMBADOR MECÂNICO. AF_04/2019_PS</v>
      </c>
      <c r="E171" s="104" t="str">
        <f>IFERROR(VLOOKUP(A171,MEMORIA!$A:$I,5,FALSE),"NÃO TEM")</f>
        <v>M</v>
      </c>
      <c r="F171" s="106">
        <f>IFERROR(VLOOKUP(A171,MEMORIA!$A:$I,6,FALSE),"NÃO TEM")</f>
        <v>99</v>
      </c>
      <c r="G171" s="107">
        <f>IFERROR(VLOOKUP(A171,MEMORIA!$A:$I,7,FALSE),"NÃO TEM")</f>
        <v>1182.1300000000001</v>
      </c>
      <c r="H171" s="107">
        <f t="shared" si="70"/>
        <v>1504.85</v>
      </c>
      <c r="I171" s="107">
        <f t="shared" si="71"/>
        <v>148980.15</v>
      </c>
      <c r="J171" s="108">
        <f t="shared" si="72"/>
        <v>4.6154055912301657E-2</v>
      </c>
      <c r="L171" s="57">
        <f t="shared" si="53"/>
        <v>117030.87</v>
      </c>
    </row>
    <row r="172" spans="1:12" ht="24" customHeight="1" x14ac:dyDescent="0.25">
      <c r="A172" s="99" t="s">
        <v>434</v>
      </c>
      <c r="B172" s="99"/>
      <c r="C172" s="99"/>
      <c r="D172" s="100" t="s">
        <v>143</v>
      </c>
      <c r="E172" s="100"/>
      <c r="F172" s="101"/>
      <c r="G172" s="100"/>
      <c r="H172" s="100"/>
      <c r="I172" s="102">
        <f>I173+I174+I175</f>
        <v>13712.58</v>
      </c>
      <c r="J172" s="103">
        <f>I172/$H$280</f>
        <v>4.2481577849257735E-3</v>
      </c>
      <c r="L172" s="57">
        <f t="shared" si="53"/>
        <v>0</v>
      </c>
    </row>
    <row r="173" spans="1:12" ht="24" customHeight="1" x14ac:dyDescent="0.25">
      <c r="A173" s="104" t="s">
        <v>435</v>
      </c>
      <c r="B173" s="104">
        <f>IFERROR(VLOOKUP(A173,MEMORIA!$A:$I,2,FALSE),"NÃO TEM")</f>
        <v>9537</v>
      </c>
      <c r="C173" s="104" t="str">
        <f>IFERROR(VLOOKUP(A173,MEMORIA!$A:$I,4,FALSE),"NÃO TEM")</f>
        <v>SINAPI</v>
      </c>
      <c r="D173" s="105" t="str">
        <f>IFERROR(VLOOKUP(A173,MEMORIA!$A:$I,3,FALSE),"NÃO TEM")</f>
        <v>LIMPEZA DE OBRA</v>
      </c>
      <c r="E173" s="104" t="str">
        <f>IFERROR(VLOOKUP(A173,MEMORIA!$A:$I,5,FALSE),"NÃO TEM")</f>
        <v>m²</v>
      </c>
      <c r="F173" s="106">
        <f>IFERROR(VLOOKUP(A173,MEMORIA!$A:$I,6,FALSE),"NÃO TEM")</f>
        <v>1500</v>
      </c>
      <c r="G173" s="107">
        <f>IFERROR(VLOOKUP(A173,MEMORIA!$A:$I,7,FALSE),"NÃO TEM")</f>
        <v>3.5599999999999996</v>
      </c>
      <c r="H173" s="107">
        <f>ROUND(G173 * (1 + 27.3 / 100), 2)</f>
        <v>4.53</v>
      </c>
      <c r="I173" s="107">
        <f>ROUND(F173 * H173, 2)</f>
        <v>6795</v>
      </c>
      <c r="J173" s="108">
        <f>I173/$H$280</f>
        <v>2.1050912482239396E-3</v>
      </c>
      <c r="L173" s="57">
        <f t="shared" si="53"/>
        <v>5340</v>
      </c>
    </row>
    <row r="174" spans="1:12" ht="51.95" customHeight="1" x14ac:dyDescent="0.25">
      <c r="A174" s="109" t="s">
        <v>436</v>
      </c>
      <c r="B174" s="109" t="str">
        <f>IFERROR(VLOOKUP(A174,MEMORIA!$A:$I,2,FALSE),"NÃO TEM")</f>
        <v>COTAÇÃO-0013</v>
      </c>
      <c r="C174" s="109" t="str">
        <f>IFERROR(VLOOKUP(A174,MEMORIA!$A:$I,4,FALSE),"NÃO TEM")</f>
        <v>Próprio</v>
      </c>
      <c r="D174" s="110" t="str">
        <f>IFERROR(VLOOKUP(A174,MEMORIA!$A:$I,3,FALSE),"NÃO TEM")</f>
        <v>PLACA DE INAUGURACAO, EM BRONZE (80 X 60)CM COM INSCRICOES E AS CARACTERISTICAS DA LOGOMARCA DO GOVERNO DO ESTADO VAZADAS E PINTADAS, FORNECIMENTO E INSTALACAO</v>
      </c>
      <c r="E174" s="109" t="str">
        <f>IFERROR(VLOOKUP(A174,MEMORIA!$A:$I,5,FALSE),"NÃO TEM")</f>
        <v>UN</v>
      </c>
      <c r="F174" s="111">
        <f>IFERROR(VLOOKUP(A174,MEMORIA!$A:$I,6,FALSE),"NÃO TEM")</f>
        <v>2</v>
      </c>
      <c r="G174" s="112">
        <f>IFERROR(VLOOKUP(A174,MEMORIA!$A:$I,7,FALSE),"NÃO TEM")</f>
        <v>2295</v>
      </c>
      <c r="H174" s="112">
        <f t="shared" ref="H174" si="73">ROUND(G174 * (1 + 27.3 / 100), 2)</f>
        <v>2921.54</v>
      </c>
      <c r="I174" s="112">
        <f>ROUND(F174 * H174, 2)</f>
        <v>5843.08</v>
      </c>
      <c r="J174" s="113">
        <f>I174/$H$280</f>
        <v>1.8101863974499391E-3</v>
      </c>
      <c r="L174" s="57">
        <f t="shared" si="53"/>
        <v>4590</v>
      </c>
    </row>
    <row r="175" spans="1:12" ht="24" customHeight="1" x14ac:dyDescent="0.25">
      <c r="A175" s="104" t="s">
        <v>437</v>
      </c>
      <c r="B175" s="104">
        <f>IFERROR(VLOOKUP(A175,MEMORIA!$A:$I,2,FALSE),"NÃO TEM")</f>
        <v>11358</v>
      </c>
      <c r="C175" s="104" t="str">
        <f>IFERROR(VLOOKUP(A175,MEMORIA!$A:$I,4,FALSE),"NÃO TEM")</f>
        <v>ORSE</v>
      </c>
      <c r="D175" s="105" t="str">
        <f>IFERROR(VLOOKUP(A175,MEMORIA!$A:$I,3,FALSE),"NÃO TEM")</f>
        <v>REMOÇÃO DE TAPUME</v>
      </c>
      <c r="E175" s="104" t="str">
        <f>IFERROR(VLOOKUP(A175,MEMORIA!$A:$I,5,FALSE),"NÃO TEM")</f>
        <v>m²</v>
      </c>
      <c r="F175" s="106">
        <f>IFERROR(VLOOKUP(A175,MEMORIA!$A:$I,6,FALSE),"NÃO TEM")</f>
        <v>70</v>
      </c>
      <c r="G175" s="107">
        <f>IFERROR(VLOOKUP(A175,MEMORIA!$A:$I,7,FALSE),"NÃO TEM")</f>
        <v>12.06</v>
      </c>
      <c r="H175" s="107">
        <f>ROUND(G175 * (1 + 27.3 / 100), 2)</f>
        <v>15.35</v>
      </c>
      <c r="I175" s="107">
        <f>ROUND(F175 * H175, 2)</f>
        <v>1074.5</v>
      </c>
      <c r="J175" s="108">
        <f>I175/$H$280</f>
        <v>3.3288013925189449E-4</v>
      </c>
      <c r="L175" s="57">
        <f t="shared" si="53"/>
        <v>844.2</v>
      </c>
    </row>
    <row r="176" spans="1:12" ht="24" customHeight="1" x14ac:dyDescent="0.25">
      <c r="A176" s="99">
        <v>4</v>
      </c>
      <c r="B176" s="99"/>
      <c r="C176" s="99"/>
      <c r="D176" s="100" t="s">
        <v>519</v>
      </c>
      <c r="E176" s="100"/>
      <c r="F176" s="101"/>
      <c r="G176" s="100"/>
      <c r="H176" s="100"/>
      <c r="I176" s="102">
        <f>I177+I195+I203+I208+I214+I220+I223+I237+I241+I255</f>
        <v>982141.81</v>
      </c>
      <c r="J176" s="103">
        <f t="shared" ref="J176:J177" si="74">I176/$H$280</f>
        <v>0.30426756861601462</v>
      </c>
      <c r="L176" s="57">
        <f t="shared" si="53"/>
        <v>0</v>
      </c>
    </row>
    <row r="177" spans="1:12" ht="24" customHeight="1" x14ac:dyDescent="0.25">
      <c r="A177" s="99" t="s">
        <v>522</v>
      </c>
      <c r="B177" s="99"/>
      <c r="C177" s="99"/>
      <c r="D177" s="100" t="s">
        <v>307</v>
      </c>
      <c r="E177" s="100"/>
      <c r="F177" s="101"/>
      <c r="G177" s="100"/>
      <c r="H177" s="100"/>
      <c r="I177" s="102">
        <f>SUM(I178:I194)</f>
        <v>67355.469999999987</v>
      </c>
      <c r="J177" s="103">
        <f t="shared" si="74"/>
        <v>2.0866727066520985E-2</v>
      </c>
      <c r="L177" s="57">
        <f t="shared" si="53"/>
        <v>0</v>
      </c>
    </row>
    <row r="178" spans="1:12" ht="26.1" customHeight="1" x14ac:dyDescent="0.25">
      <c r="A178" s="104" t="s">
        <v>782</v>
      </c>
      <c r="B178" s="104" t="str">
        <f>IFERROR(VLOOKUP(A178,MEMORIA!$A:$I,2,FALSE),"NÃO TEM")</f>
        <v>C1043</v>
      </c>
      <c r="C178" s="104" t="str">
        <f>IFERROR(VLOOKUP(A178,MEMORIA!$A:$I,4,FALSE),"NÃO TEM")</f>
        <v>SEINFRA</v>
      </c>
      <c r="D178" s="105" t="str">
        <f>IFERROR(VLOOKUP(A178,MEMORIA!$A:$I,3,FALSE),"NÃO TEM")</f>
        <v>DEMOLIÇÃO DE ALVENARIA DE TIJOLOS SEM REAPROVEITAMENTO</v>
      </c>
      <c r="E178" s="104" t="str">
        <f>IFERROR(VLOOKUP(A178,MEMORIA!$A:$I,5,FALSE),"NÃO TEM")</f>
        <v>m³</v>
      </c>
      <c r="F178" s="106">
        <f>IFERROR(VLOOKUP(A178,MEMORIA!$A:$I,6,FALSE),"NÃO TEM")</f>
        <v>45.6</v>
      </c>
      <c r="G178" s="107">
        <f>IFERROR(VLOOKUP(A178,MEMORIA!$A:$I,7,FALSE),"NÃO TEM")</f>
        <v>68.83</v>
      </c>
      <c r="H178" s="107">
        <f t="shared" ref="H178:H194" si="75">ROUND(G178 * (1 + 27.3 / 100), 2)</f>
        <v>87.62</v>
      </c>
      <c r="I178" s="107">
        <f t="shared" ref="I178:I194" si="76">ROUND(F178 * H178, 2)</f>
        <v>3995.47</v>
      </c>
      <c r="J178" s="108">
        <f t="shared" ref="J178:J194" si="77">I178/$H$280</f>
        <v>1.2377967519560417E-3</v>
      </c>
      <c r="L178" s="57">
        <f t="shared" si="53"/>
        <v>3138.65</v>
      </c>
    </row>
    <row r="179" spans="1:12" ht="26.1" customHeight="1" x14ac:dyDescent="0.25">
      <c r="A179" s="104" t="s">
        <v>540</v>
      </c>
      <c r="B179" s="104">
        <f>IFERROR(VLOOKUP(A179,MEMORIA!$A:$I,2,FALSE),"NÃO TEM")</f>
        <v>97633</v>
      </c>
      <c r="C179" s="104" t="str">
        <f>IFERROR(VLOOKUP(A179,MEMORIA!$A:$I,4,FALSE),"NÃO TEM")</f>
        <v>SINAPI</v>
      </c>
      <c r="D179" s="105" t="str">
        <f>IFERROR(VLOOKUP(A179,MEMORIA!$A:$I,3,FALSE),"NÃO TEM")</f>
        <v>DEMOLIÇÃO DE REVESTIMENTO CERÂMICO, DE FORMA MANUAL, SEM REAPROVEITAMENTO. AF_12/2017</v>
      </c>
      <c r="E179" s="104" t="str">
        <f>IFERROR(VLOOKUP(A179,MEMORIA!$A:$I,5,FALSE),"NÃO TEM")</f>
        <v>m²</v>
      </c>
      <c r="F179" s="106">
        <f>IFERROR(VLOOKUP(A179,MEMORIA!$A:$I,6,FALSE),"NÃO TEM")</f>
        <v>1103.9995999999999</v>
      </c>
      <c r="G179" s="107">
        <f>IFERROR(VLOOKUP(A179,MEMORIA!$A:$I,7,FALSE),"NÃO TEM")</f>
        <v>21.41</v>
      </c>
      <c r="H179" s="107">
        <f t="shared" si="75"/>
        <v>27.25</v>
      </c>
      <c r="I179" s="107">
        <f t="shared" si="76"/>
        <v>30083.99</v>
      </c>
      <c r="J179" s="108">
        <f t="shared" si="77"/>
        <v>9.3200212009796196E-3</v>
      </c>
      <c r="L179" s="57">
        <f t="shared" si="53"/>
        <v>23636.63</v>
      </c>
    </row>
    <row r="180" spans="1:12" ht="26.1" customHeight="1" x14ac:dyDescent="0.25">
      <c r="A180" s="104" t="s">
        <v>541</v>
      </c>
      <c r="B180" s="104" t="str">
        <f>IFERROR(VLOOKUP(A180,MEMORIA!$A:$I,2,FALSE),"NÃO TEM")</f>
        <v>10.02.16U</v>
      </c>
      <c r="C180" s="104" t="str">
        <f>IFERROR(VLOOKUP(A180,MEMORIA!$A:$I,4,FALSE),"NÃO TEM")</f>
        <v>COMPESA</v>
      </c>
      <c r="D180" s="105" t="str">
        <f>IFERROR(VLOOKUP(A180,MEMORIA!$A:$I,3,FALSE),"NÃO TEM")</f>
        <v>DEMOLIÇÃO MECANIZADA DE CONCRETO SIMPLES COM UTILIZAÇÃO DE MARTELETE ROMPEDOR .</v>
      </c>
      <c r="E180" s="104" t="str">
        <f>IFERROR(VLOOKUP(A180,MEMORIA!$A:$I,5,FALSE),"NÃO TEM")</f>
        <v>m³</v>
      </c>
      <c r="F180" s="106">
        <f>IFERROR(VLOOKUP(A180,MEMORIA!$A:$I,6,FALSE),"NÃO TEM")</f>
        <v>0.73050000000000004</v>
      </c>
      <c r="G180" s="107">
        <f>IFERROR(VLOOKUP(A180,MEMORIA!$A:$I,7,FALSE),"NÃO TEM")</f>
        <v>181.26</v>
      </c>
      <c r="H180" s="107">
        <f t="shared" si="75"/>
        <v>230.74</v>
      </c>
      <c r="I180" s="107">
        <f t="shared" si="76"/>
        <v>168.56</v>
      </c>
      <c r="J180" s="108">
        <f t="shared" si="77"/>
        <v>5.2219894157561038E-5</v>
      </c>
      <c r="L180" s="57">
        <f t="shared" si="53"/>
        <v>132.41</v>
      </c>
    </row>
    <row r="181" spans="1:12" ht="26.1" customHeight="1" x14ac:dyDescent="0.25">
      <c r="A181" s="104" t="s">
        <v>542</v>
      </c>
      <c r="B181" s="104">
        <f>IFERROR(VLOOKUP(A181,MEMORIA!$A:$I,2,FALSE),"NÃO TEM")</f>
        <v>97644</v>
      </c>
      <c r="C181" s="104" t="str">
        <f>IFERROR(VLOOKUP(A181,MEMORIA!$A:$I,4,FALSE),"NÃO TEM")</f>
        <v>SINAPI</v>
      </c>
      <c r="D181" s="105" t="str">
        <f>IFERROR(VLOOKUP(A181,MEMORIA!$A:$I,3,FALSE),"NÃO TEM")</f>
        <v>REMOÇÃO DE PORTAS, DE FORMA MANUAL, SEM REAPROVEITAMENTO. AF_12/2017</v>
      </c>
      <c r="E181" s="104" t="str">
        <f>IFERROR(VLOOKUP(A181,MEMORIA!$A:$I,5,FALSE),"NÃO TEM")</f>
        <v>m²</v>
      </c>
      <c r="F181" s="106">
        <f>IFERROR(VLOOKUP(A181,MEMORIA!$A:$I,6,FALSE),"NÃO TEM")</f>
        <v>26</v>
      </c>
      <c r="G181" s="107">
        <f>IFERROR(VLOOKUP(A181,MEMORIA!$A:$I,7,FALSE),"NÃO TEM")</f>
        <v>8.9499999999999993</v>
      </c>
      <c r="H181" s="107">
        <f t="shared" si="75"/>
        <v>11.39</v>
      </c>
      <c r="I181" s="107">
        <f t="shared" si="76"/>
        <v>296.14</v>
      </c>
      <c r="J181" s="108">
        <f t="shared" si="77"/>
        <v>9.1744182818107056E-5</v>
      </c>
      <c r="L181" s="57">
        <f t="shared" si="53"/>
        <v>232.7</v>
      </c>
    </row>
    <row r="182" spans="1:12" ht="26.1" customHeight="1" x14ac:dyDescent="0.25">
      <c r="A182" s="104" t="s">
        <v>543</v>
      </c>
      <c r="B182" s="104">
        <f>IFERROR(VLOOKUP(A182,MEMORIA!$A:$I,2,FALSE),"NÃO TEM")</f>
        <v>97645</v>
      </c>
      <c r="C182" s="104" t="str">
        <f>IFERROR(VLOOKUP(A182,MEMORIA!$A:$I,4,FALSE),"NÃO TEM")</f>
        <v>SINAPI</v>
      </c>
      <c r="D182" s="105" t="str">
        <f>IFERROR(VLOOKUP(A182,MEMORIA!$A:$I,3,FALSE),"NÃO TEM")</f>
        <v>REMOÇÃO DE JANELAS, DE FORMA MANUAL, SEM REAPROVEITAMENTO. AF_12/2017</v>
      </c>
      <c r="E182" s="104" t="str">
        <f>IFERROR(VLOOKUP(A182,MEMORIA!$A:$I,5,FALSE),"NÃO TEM")</f>
        <v>m²</v>
      </c>
      <c r="F182" s="106">
        <f>IFERROR(VLOOKUP(A182,MEMORIA!$A:$I,6,FALSE),"NÃO TEM")</f>
        <v>32</v>
      </c>
      <c r="G182" s="107">
        <f>IFERROR(VLOOKUP(A182,MEMORIA!$A:$I,7,FALSE),"NÃO TEM")</f>
        <v>23.12</v>
      </c>
      <c r="H182" s="107">
        <f t="shared" si="75"/>
        <v>29.43</v>
      </c>
      <c r="I182" s="107">
        <f t="shared" si="76"/>
        <v>941.76</v>
      </c>
      <c r="J182" s="108">
        <f t="shared" si="77"/>
        <v>2.9175728240285172E-4</v>
      </c>
      <c r="L182" s="57">
        <f t="shared" si="53"/>
        <v>739.84</v>
      </c>
    </row>
    <row r="183" spans="1:12" ht="26.1" customHeight="1" x14ac:dyDescent="0.25">
      <c r="A183" s="104" t="s">
        <v>544</v>
      </c>
      <c r="B183" s="104">
        <f>IFERROR(VLOOKUP(A183,MEMORIA!$A:$I,2,FALSE),"NÃO TEM")</f>
        <v>97663</v>
      </c>
      <c r="C183" s="104" t="str">
        <f>IFERROR(VLOOKUP(A183,MEMORIA!$A:$I,4,FALSE),"NÃO TEM")</f>
        <v>SINAPI</v>
      </c>
      <c r="D183" s="105" t="str">
        <f>IFERROR(VLOOKUP(A183,MEMORIA!$A:$I,3,FALSE),"NÃO TEM")</f>
        <v>REMOÇÃO DE LOUÇAS, DE FORMA MANUAL, SEM REAPROVEITAMENTO. AF_12/2017</v>
      </c>
      <c r="E183" s="104" t="str">
        <f>IFERROR(VLOOKUP(A183,MEMORIA!$A:$I,5,FALSE),"NÃO TEM")</f>
        <v>UN</v>
      </c>
      <c r="F183" s="106">
        <f>IFERROR(VLOOKUP(A183,MEMORIA!$A:$I,6,FALSE),"NÃO TEM")</f>
        <v>18</v>
      </c>
      <c r="G183" s="107">
        <f>IFERROR(VLOOKUP(A183,MEMORIA!$A:$I,7,FALSE),"NÃO TEM")</f>
        <v>11.76</v>
      </c>
      <c r="H183" s="107">
        <f t="shared" si="75"/>
        <v>14.97</v>
      </c>
      <c r="I183" s="107">
        <f t="shared" si="76"/>
        <v>269.45999999999998</v>
      </c>
      <c r="J183" s="108">
        <f t="shared" si="77"/>
        <v>8.347871784347649E-5</v>
      </c>
      <c r="L183" s="57">
        <f t="shared" si="53"/>
        <v>211.68</v>
      </c>
    </row>
    <row r="184" spans="1:12" ht="26.1" customHeight="1" x14ac:dyDescent="0.25">
      <c r="A184" s="104" t="s">
        <v>545</v>
      </c>
      <c r="B184" s="104">
        <f>IFERROR(VLOOKUP(A184,MEMORIA!$A:$I,2,FALSE),"NÃO TEM")</f>
        <v>97666</v>
      </c>
      <c r="C184" s="104" t="str">
        <f>IFERROR(VLOOKUP(A184,MEMORIA!$A:$I,4,FALSE),"NÃO TEM")</f>
        <v>SINAPI</v>
      </c>
      <c r="D184" s="105" t="str">
        <f>IFERROR(VLOOKUP(A184,MEMORIA!$A:$I,3,FALSE),"NÃO TEM")</f>
        <v>REMOÇÃO DE ACESSÓRIOS/MTEAIS, DE FORMA MANUAL, SEM REAPROVEITAMENTO. AF_12/2017</v>
      </c>
      <c r="E184" s="104" t="str">
        <f>IFERROR(VLOOKUP(A184,MEMORIA!$A:$I,5,FALSE),"NÃO TEM")</f>
        <v>UN</v>
      </c>
      <c r="F184" s="106">
        <f>IFERROR(VLOOKUP(A184,MEMORIA!$A:$I,6,FALSE),"NÃO TEM")</f>
        <v>16</v>
      </c>
      <c r="G184" s="107">
        <f>IFERROR(VLOOKUP(A184,MEMORIA!$A:$I,7,FALSE),"NÃO TEM")</f>
        <v>8.57</v>
      </c>
      <c r="H184" s="107">
        <f t="shared" si="75"/>
        <v>10.91</v>
      </c>
      <c r="I184" s="107">
        <f t="shared" si="76"/>
        <v>174.56</v>
      </c>
      <c r="J184" s="108">
        <f t="shared" si="77"/>
        <v>5.4078694376743326E-5</v>
      </c>
      <c r="L184" s="57">
        <f t="shared" si="53"/>
        <v>137.12</v>
      </c>
    </row>
    <row r="185" spans="1:12" ht="26.1" customHeight="1" x14ac:dyDescent="0.25">
      <c r="A185" s="104" t="s">
        <v>546</v>
      </c>
      <c r="B185" s="104">
        <f>IFERROR(VLOOKUP(A185,MEMORIA!$A:$I,2,FALSE),"NÃO TEM")</f>
        <v>97665</v>
      </c>
      <c r="C185" s="104" t="str">
        <f>IFERROR(VLOOKUP(A185,MEMORIA!$A:$I,4,FALSE),"NÃO TEM")</f>
        <v>SINAPI</v>
      </c>
      <c r="D185" s="105" t="str">
        <f>IFERROR(VLOOKUP(A185,MEMORIA!$A:$I,3,FALSE),"NÃO TEM")</f>
        <v>REMOÇÃO DE LUMINÁRIAS, DE FORMA MANUAL, SEM REAPROVEITAMENTO. AF_12/2017</v>
      </c>
      <c r="E185" s="104" t="str">
        <f>IFERROR(VLOOKUP(A185,MEMORIA!$A:$I,5,FALSE),"NÃO TEM")</f>
        <v>UN</v>
      </c>
      <c r="F185" s="106">
        <f>IFERROR(VLOOKUP(A185,MEMORIA!$A:$I,6,FALSE),"NÃO TEM")</f>
        <v>71</v>
      </c>
      <c r="G185" s="107">
        <f>IFERROR(VLOOKUP(A185,MEMORIA!$A:$I,7,FALSE),"NÃO TEM")</f>
        <v>1.68</v>
      </c>
      <c r="H185" s="107">
        <f t="shared" si="75"/>
        <v>2.14</v>
      </c>
      <c r="I185" s="107">
        <f t="shared" si="76"/>
        <v>151.94</v>
      </c>
      <c r="J185" s="108">
        <f t="shared" si="77"/>
        <v>4.7071017550426102E-5</v>
      </c>
      <c r="L185" s="57">
        <f t="shared" si="53"/>
        <v>119.28</v>
      </c>
    </row>
    <row r="186" spans="1:12" ht="39" customHeight="1" x14ac:dyDescent="0.25">
      <c r="A186" s="104" t="s">
        <v>547</v>
      </c>
      <c r="B186" s="104">
        <f>IFERROR(VLOOKUP(A186,MEMORIA!$A:$I,2,FALSE),"NÃO TEM")</f>
        <v>104792</v>
      </c>
      <c r="C186" s="104" t="str">
        <f>IFERROR(VLOOKUP(A186,MEMORIA!$A:$I,4,FALSE),"NÃO TEM")</f>
        <v>SINAPI</v>
      </c>
      <c r="D186" s="105" t="str">
        <f>IFERROR(VLOOKUP(A186,MEMORIA!$A:$I,3,FALSE),"NÃO TEM")</f>
        <v>REMOÇÃO DE CABOS ELÉTRICOS, COM SEÇÃO DE ATÉ 2,5 MM², DE FORMA MANUAL, SEM REAPROVEITAMENTO.AF_09/2023</v>
      </c>
      <c r="E186" s="104" t="str">
        <f>IFERROR(VLOOKUP(A186,MEMORIA!$A:$I,5,FALSE),"NÃO TEM")</f>
        <v>M</v>
      </c>
      <c r="F186" s="106">
        <f>IFERROR(VLOOKUP(A186,MEMORIA!$A:$I,6,FALSE),"NÃO TEM")</f>
        <v>895</v>
      </c>
      <c r="G186" s="107">
        <f>IFERROR(VLOOKUP(A186,MEMORIA!$A:$I,7,FALSE),"NÃO TEM")</f>
        <v>0.36</v>
      </c>
      <c r="H186" s="107">
        <f t="shared" si="75"/>
        <v>0.46</v>
      </c>
      <c r="I186" s="107">
        <f t="shared" si="76"/>
        <v>411.7</v>
      </c>
      <c r="J186" s="108">
        <f t="shared" si="77"/>
        <v>1.2754467503955789E-4</v>
      </c>
      <c r="L186" s="57">
        <f t="shared" si="53"/>
        <v>322.2</v>
      </c>
    </row>
    <row r="187" spans="1:12" ht="26.1" customHeight="1" x14ac:dyDescent="0.25">
      <c r="A187" s="104" t="s">
        <v>548</v>
      </c>
      <c r="B187" s="104">
        <f>IFERROR(VLOOKUP(A187,MEMORIA!$A:$I,2,FALSE),"NÃO TEM")</f>
        <v>97640</v>
      </c>
      <c r="C187" s="104" t="str">
        <f>IFERROR(VLOOKUP(A187,MEMORIA!$A:$I,4,FALSE),"NÃO TEM")</f>
        <v>SINAPI</v>
      </c>
      <c r="D187" s="105" t="str">
        <f>IFERROR(VLOOKUP(A187,MEMORIA!$A:$I,3,FALSE),"NÃO TEM")</f>
        <v>REMOÇÃO DE FORROS DE DRYWALL, PVC E FIBROMINERAL, DE FORMA MANUAL, SEM REAPROVEITAMENTO. AF_12/2017</v>
      </c>
      <c r="E187" s="104" t="str">
        <f>IFERROR(VLOOKUP(A187,MEMORIA!$A:$I,5,FALSE),"NÃO TEM")</f>
        <v>m²</v>
      </c>
      <c r="F187" s="106">
        <f>IFERROR(VLOOKUP(A187,MEMORIA!$A:$I,6,FALSE),"NÃO TEM")</f>
        <v>102.92000000000002</v>
      </c>
      <c r="G187" s="107">
        <f>IFERROR(VLOOKUP(A187,MEMORIA!$A:$I,7,FALSE),"NÃO TEM")</f>
        <v>1.73</v>
      </c>
      <c r="H187" s="107">
        <f t="shared" si="75"/>
        <v>2.2000000000000002</v>
      </c>
      <c r="I187" s="107">
        <f t="shared" si="76"/>
        <v>226.42</v>
      </c>
      <c r="J187" s="108">
        <f t="shared" si="77"/>
        <v>7.0144924271208883E-5</v>
      </c>
      <c r="L187" s="57">
        <f t="shared" si="53"/>
        <v>178.05</v>
      </c>
    </row>
    <row r="188" spans="1:12" ht="30" x14ac:dyDescent="0.25">
      <c r="A188" s="104" t="s">
        <v>549</v>
      </c>
      <c r="B188" s="104">
        <f>IFERROR(VLOOKUP(A188,MEMORIA!$A:$I,2,FALSE),"NÃO TEM")</f>
        <v>102192</v>
      </c>
      <c r="C188" s="104" t="str">
        <f>IFERROR(VLOOKUP(A188,MEMORIA!$A:$I,4,FALSE),"NÃO TEM")</f>
        <v>SINAPI</v>
      </c>
      <c r="D188" s="105" t="str">
        <f>IFERROR(VLOOKUP(A188,MEMORIA!$A:$I,3,FALSE),"NÃO TEM")</f>
        <v>REMOÇÃO DE VIDRO TEMPERADO FIXADO EM PERFIL U. AF_01/2021</v>
      </c>
      <c r="E188" s="104" t="str">
        <f>IFERROR(VLOOKUP(A188,MEMORIA!$A:$I,5,FALSE),"NÃO TEM")</f>
        <v>m²</v>
      </c>
      <c r="F188" s="106">
        <f>IFERROR(VLOOKUP(A188,MEMORIA!$A:$I,6,FALSE),"NÃO TEM")</f>
        <v>67.987999999999985</v>
      </c>
      <c r="G188" s="107">
        <f>IFERROR(VLOOKUP(A188,MEMORIA!$A:$I,7,FALSE),"NÃO TEM")</f>
        <v>14.1</v>
      </c>
      <c r="H188" s="107">
        <f t="shared" si="75"/>
        <v>17.95</v>
      </c>
      <c r="I188" s="107">
        <f t="shared" si="76"/>
        <v>1220.3800000000001</v>
      </c>
      <c r="J188" s="108">
        <f t="shared" si="77"/>
        <v>3.7807376858094654E-4</v>
      </c>
      <c r="L188" s="57">
        <f t="shared" si="53"/>
        <v>958.63</v>
      </c>
    </row>
    <row r="189" spans="1:12" ht="30" x14ac:dyDescent="0.25">
      <c r="A189" s="104" t="s">
        <v>550</v>
      </c>
      <c r="B189" s="104">
        <f>IFERROR(VLOOKUP(A189,MEMORIA!$A:$I,2,FALSE),"NÃO TEM")</f>
        <v>22087</v>
      </c>
      <c r="C189" s="104" t="str">
        <f>IFERROR(VLOOKUP(A189,MEMORIA!$A:$I,4,FALSE),"NÃO TEM")</f>
        <v>SBC</v>
      </c>
      <c r="D189" s="105" t="str">
        <f>IFERROR(VLOOKUP(A189,MEMORIA!$A:$I,3,FALSE),"NÃO TEM")</f>
        <v>REMOCAO DE EQUIPAMENTOS AR COND.SPLIT+INSTALACOES</v>
      </c>
      <c r="E189" s="104" t="str">
        <f>IFERROR(VLOOKUP(A189,MEMORIA!$A:$I,5,FALSE),"NÃO TEM")</f>
        <v>UN</v>
      </c>
      <c r="F189" s="106">
        <f>IFERROR(VLOOKUP(A189,MEMORIA!$A:$I,6,FALSE),"NÃO TEM")</f>
        <v>16</v>
      </c>
      <c r="G189" s="107">
        <f>IFERROR(VLOOKUP(A189,MEMORIA!$A:$I,7,FALSE),"NÃO TEM")</f>
        <v>367.06</v>
      </c>
      <c r="H189" s="107">
        <f t="shared" si="75"/>
        <v>467.27</v>
      </c>
      <c r="I189" s="107">
        <f t="shared" si="76"/>
        <v>7476.32</v>
      </c>
      <c r="J189" s="108">
        <f t="shared" si="77"/>
        <v>2.3161642091128185E-3</v>
      </c>
      <c r="L189" s="57">
        <f t="shared" si="53"/>
        <v>5872.96</v>
      </c>
    </row>
    <row r="190" spans="1:12" ht="24" customHeight="1" x14ac:dyDescent="0.25">
      <c r="A190" s="104" t="s">
        <v>551</v>
      </c>
      <c r="B190" s="104" t="str">
        <f>IFERROR(VLOOKUP(A190,MEMORIA!$A:$I,2,FALSE),"NÃO TEM")</f>
        <v>C1050</v>
      </c>
      <c r="C190" s="104" t="str">
        <f>IFERROR(VLOOKUP(A190,MEMORIA!$A:$I,4,FALSE),"NÃO TEM")</f>
        <v>SEINFRA</v>
      </c>
      <c r="D190" s="105" t="str">
        <f>IFERROR(VLOOKUP(A190,MEMORIA!$A:$I,3,FALSE),"NÃO TEM")</f>
        <v>DEMOLIÇÃO DE DIVISÓRIA LEVE</v>
      </c>
      <c r="E190" s="104" t="str">
        <f>IFERROR(VLOOKUP(A190,MEMORIA!$A:$I,5,FALSE),"NÃO TEM")</f>
        <v>m²</v>
      </c>
      <c r="F190" s="106">
        <f>IFERROR(VLOOKUP(A190,MEMORIA!$A:$I,6,FALSE),"NÃO TEM")</f>
        <v>33.816000000000003</v>
      </c>
      <c r="G190" s="107">
        <f>IFERROR(VLOOKUP(A190,MEMORIA!$A:$I,7,FALSE),"NÃO TEM")</f>
        <v>14.81</v>
      </c>
      <c r="H190" s="107">
        <f t="shared" si="75"/>
        <v>18.850000000000001</v>
      </c>
      <c r="I190" s="107">
        <f t="shared" si="76"/>
        <v>637.42999999999995</v>
      </c>
      <c r="J190" s="108">
        <f t="shared" si="77"/>
        <v>1.9747583728556081E-4</v>
      </c>
      <c r="L190" s="57">
        <f t="shared" si="53"/>
        <v>500.81</v>
      </c>
    </row>
    <row r="191" spans="1:12" ht="30" x14ac:dyDescent="0.25">
      <c r="A191" s="104" t="s">
        <v>552</v>
      </c>
      <c r="B191" s="104" t="str">
        <f>IFERROR(VLOOKUP(A191,MEMORIA!$A:$I,2,FALSE),"NÃO TEM")</f>
        <v>CPU7622</v>
      </c>
      <c r="C191" s="104" t="str">
        <f>IFERROR(VLOOKUP(A191,MEMORIA!$A:$I,4,FALSE),"NÃO TEM")</f>
        <v>Próprio</v>
      </c>
      <c r="D191" s="105" t="str">
        <f>IFERROR(VLOOKUP(A191,MEMORIA!$A:$I,3,FALSE),"NÃO TEM")</f>
        <v>RETIRADA OU DESMONTAGEM DE DUTO SEM REAPROVEITAMENTO</v>
      </c>
      <c r="E191" s="104" t="str">
        <f>IFERROR(VLOOKUP(A191,MEMORIA!$A:$I,5,FALSE),"NÃO TEM")</f>
        <v>M</v>
      </c>
      <c r="F191" s="106">
        <f>IFERROR(VLOOKUP(A191,MEMORIA!$A:$I,6,FALSE),"NÃO TEM")</f>
        <v>52</v>
      </c>
      <c r="G191" s="107">
        <f>IFERROR(VLOOKUP(A191,MEMORIA!$A:$I,7,FALSE),"NÃO TEM")</f>
        <v>11.86</v>
      </c>
      <c r="H191" s="107">
        <f t="shared" si="75"/>
        <v>15.1</v>
      </c>
      <c r="I191" s="107">
        <f t="shared" si="76"/>
        <v>785.2</v>
      </c>
      <c r="J191" s="108">
        <f t="shared" si="77"/>
        <v>2.4325498868365525E-4</v>
      </c>
      <c r="L191" s="57">
        <f t="shared" si="53"/>
        <v>616.72</v>
      </c>
    </row>
    <row r="192" spans="1:12" ht="30" x14ac:dyDescent="0.25">
      <c r="A192" s="104" t="s">
        <v>553</v>
      </c>
      <c r="B192" s="104" t="str">
        <f>IFERROR(VLOOKUP(A192,MEMORIA!$A:$I,2,FALSE),"NÃO TEM")</f>
        <v>C4639</v>
      </c>
      <c r="C192" s="104" t="str">
        <f>IFERROR(VLOOKUP(A192,MEMORIA!$A:$I,4,FALSE),"NÃO TEM")</f>
        <v>SEINFRA</v>
      </c>
      <c r="D192" s="105" t="str">
        <f>IFERROR(VLOOKUP(A192,MEMORIA!$A:$I,3,FALSE),"NÃO TEM")</f>
        <v>RETIRADA DE GUARDA CORPO COM OU SEM REAPROVEITAMENTO</v>
      </c>
      <c r="E192" s="104" t="str">
        <f>IFERROR(VLOOKUP(A192,MEMORIA!$A:$I,5,FALSE),"NÃO TEM")</f>
        <v>M</v>
      </c>
      <c r="F192" s="106">
        <f>IFERROR(VLOOKUP(A192,MEMORIA!$A:$I,6,FALSE),"NÃO TEM")</f>
        <v>28.24</v>
      </c>
      <c r="G192" s="107">
        <f>IFERROR(VLOOKUP(A192,MEMORIA!$A:$I,7,FALSE),"NÃO TEM")</f>
        <v>34.239999999999995</v>
      </c>
      <c r="H192" s="107">
        <f t="shared" si="75"/>
        <v>43.59</v>
      </c>
      <c r="I192" s="107">
        <f t="shared" si="76"/>
        <v>1230.98</v>
      </c>
      <c r="J192" s="108">
        <f t="shared" si="77"/>
        <v>3.8135764896816851E-4</v>
      </c>
      <c r="L192" s="57">
        <f t="shared" si="53"/>
        <v>966.94</v>
      </c>
    </row>
    <row r="193" spans="1:12" ht="60" x14ac:dyDescent="0.25">
      <c r="A193" s="104" t="s">
        <v>554</v>
      </c>
      <c r="B193" s="104">
        <f>IFERROR(VLOOKUP(A193,MEMORIA!$A:$I,2,FALSE),"NÃO TEM")</f>
        <v>100978</v>
      </c>
      <c r="C193" s="104" t="str">
        <f>IFERROR(VLOOKUP(A193,MEMORIA!$A:$I,4,FALSE),"NÃO TEM")</f>
        <v>SINAPI</v>
      </c>
      <c r="D193" s="105" t="str">
        <f>IFERROR(VLOOKUP(A193,MEMORIA!$A:$I,3,FALSE),"NÃO TEM")</f>
        <v>CARGA, MANOBRA E DESCARGA DE SOLOS E MATERIAIS GRANULARES EM CAMINHÃO BASCULANTE 10 M³ - CARGA COM ESCAVADEIRA HIDRÁULICA (CAÇAMBA DE 1,20 M³ / 155 HP) E DESCARGA LIVRE (UNIDADE: M3). AF_07/2020</v>
      </c>
      <c r="E193" s="104" t="str">
        <f>IFERROR(VLOOKUP(A193,MEMORIA!$A:$I,5,FALSE),"NÃO TEM")</f>
        <v>m³</v>
      </c>
      <c r="F193" s="106">
        <f>IFERROR(VLOOKUP(A193,MEMORIA!$A:$I,6,FALSE),"NÃO TEM")</f>
        <v>452</v>
      </c>
      <c r="G193" s="107">
        <f>IFERROR(VLOOKUP(A193,MEMORIA!$A:$I,7,FALSE),"NÃO TEM")</f>
        <v>27.009999999999998</v>
      </c>
      <c r="H193" s="107">
        <f t="shared" si="75"/>
        <v>34.380000000000003</v>
      </c>
      <c r="I193" s="107">
        <f t="shared" si="76"/>
        <v>15539.76</v>
      </c>
      <c r="J193" s="108">
        <f t="shared" si="77"/>
        <v>4.8142182156733554E-3</v>
      </c>
      <c r="L193" s="57">
        <f t="shared" si="53"/>
        <v>12208.52</v>
      </c>
    </row>
    <row r="194" spans="1:12" ht="45" x14ac:dyDescent="0.25">
      <c r="A194" s="104" t="s">
        <v>559</v>
      </c>
      <c r="B194" s="104">
        <f>IFERROR(VLOOKUP(A194,MEMORIA!$A:$I,2,FALSE),"NÃO TEM")</f>
        <v>95875</v>
      </c>
      <c r="C194" s="104" t="str">
        <f>IFERROR(VLOOKUP(A194,MEMORIA!$A:$I,4,FALSE),"NÃO TEM")</f>
        <v>SINAPI</v>
      </c>
      <c r="D194" s="105" t="str">
        <f>IFERROR(VLOOKUP(A194,MEMORIA!$A:$I,3,FALSE),"NÃO TEM")</f>
        <v>TRANSPORTE COM CAMINHÃO BASCULANTE DE 10 M³, EM VIA URBANA PAVIMENTADA, DMT ATÉ 30 KM (UNIDADE: M3XKM). AF_07/2020</v>
      </c>
      <c r="E194" s="104" t="str">
        <f>IFERROR(VLOOKUP(A194,MEMORIA!$A:$I,5,FALSE),"NÃO TEM")</f>
        <v>M3XKM</v>
      </c>
      <c r="F194" s="106">
        <f>IFERROR(VLOOKUP(A194,MEMORIA!$A:$I,6,FALSE),"NÃO TEM")</f>
        <v>1220</v>
      </c>
      <c r="G194" s="107">
        <f>IFERROR(VLOOKUP(A194,MEMORIA!$A:$I,7,FALSE),"NÃO TEM")</f>
        <v>2.41</v>
      </c>
      <c r="H194" s="107">
        <f t="shared" si="75"/>
        <v>3.07</v>
      </c>
      <c r="I194" s="107">
        <f t="shared" si="76"/>
        <v>3745.4</v>
      </c>
      <c r="J194" s="108">
        <f t="shared" si="77"/>
        <v>1.1603250568208894E-3</v>
      </c>
      <c r="L194" s="57">
        <f t="shared" si="53"/>
        <v>2940.2</v>
      </c>
    </row>
    <row r="195" spans="1:12" ht="24" customHeight="1" x14ac:dyDescent="0.25">
      <c r="A195" s="99" t="s">
        <v>555</v>
      </c>
      <c r="B195" s="99"/>
      <c r="C195" s="99"/>
      <c r="D195" s="100" t="s">
        <v>305</v>
      </c>
      <c r="E195" s="100"/>
      <c r="F195" s="114"/>
      <c r="G195" s="100"/>
      <c r="H195" s="100"/>
      <c r="I195" s="102">
        <f>SUM(I196:I202)</f>
        <v>199572.83000000002</v>
      </c>
      <c r="J195" s="103">
        <f>I195/$H$280</f>
        <v>6.1827670024471544E-2</v>
      </c>
      <c r="L195" s="57">
        <f t="shared" si="53"/>
        <v>0</v>
      </c>
    </row>
    <row r="196" spans="1:12" ht="51.95" customHeight="1" x14ac:dyDescent="0.25">
      <c r="A196" s="104" t="s">
        <v>588</v>
      </c>
      <c r="B196" s="104">
        <f>IFERROR(VLOOKUP(A196,MEMORIA!$A:$I,2,FALSE),"NÃO TEM")</f>
        <v>103362</v>
      </c>
      <c r="C196" s="104" t="str">
        <f>IFERROR(VLOOKUP(A196,MEMORIA!$A:$I,4,FALSE),"NÃO TEM")</f>
        <v>SINAPI</v>
      </c>
      <c r="D196" s="105" t="str">
        <f>IFERROR(VLOOKUP(A196,MEMORIA!$A:$I,3,FALSE),"NÃO TEM")</f>
        <v>ALVENARIA DE VEDAÇÃO DE BLOCOS CERÂMICOS FURADOS NA HORIZONTAL DE 19X19X29 CM (ESPESSURA 19CM) E ARGAMASSA DE ASSENTAMENTO COM PREPARO EM BETONEIRA. AF_12/2021</v>
      </c>
      <c r="E196" s="104" t="str">
        <f>IFERROR(VLOOKUP(A196,MEMORIA!$A:$I,5,FALSE),"NÃO TEM")</f>
        <v>m²</v>
      </c>
      <c r="F196" s="106">
        <f>IFERROR(VLOOKUP(A196,MEMORIA!$A:$I,6,FALSE),"NÃO TEM")</f>
        <v>15.511999999999999</v>
      </c>
      <c r="G196" s="107">
        <f>IFERROR(VLOOKUP(A196,MEMORIA!$A:$I,7,FALSE),"NÃO TEM")</f>
        <v>91.08</v>
      </c>
      <c r="H196" s="107">
        <f t="shared" ref="H196:H202" si="78">ROUND(G196 * (1 + 27.3 / 100), 2)</f>
        <v>115.94</v>
      </c>
      <c r="I196" s="107">
        <f t="shared" ref="I196:I202" si="79">ROUND(F196 * H196, 2)</f>
        <v>1798.46</v>
      </c>
      <c r="J196" s="108">
        <f t="shared" ref="J196:J202" si="80">I196/$H$280</f>
        <v>5.5716297369842922E-4</v>
      </c>
      <c r="L196" s="57">
        <f t="shared" si="53"/>
        <v>1412.83</v>
      </c>
    </row>
    <row r="197" spans="1:12" ht="51.95" customHeight="1" x14ac:dyDescent="0.25">
      <c r="A197" s="104" t="s">
        <v>589</v>
      </c>
      <c r="B197" s="104">
        <f>IFERROR(VLOOKUP(A197,MEMORIA!$A:$I,2,FALSE),"NÃO TEM")</f>
        <v>103332</v>
      </c>
      <c r="C197" s="104" t="str">
        <f>IFERROR(VLOOKUP(A197,MEMORIA!$A:$I,4,FALSE),"NÃO TEM")</f>
        <v>SINAPI</v>
      </c>
      <c r="D197" s="105" t="str">
        <f>IFERROR(VLOOKUP(A197,MEMORIA!$A:$I,3,FALSE),"NÃO TEM")</f>
        <v>ALVENARIA DE VEDAÇÃO DE BLOCOS CERÂMICOS FURADOS NA HORIZONTAL DE 9X14X19 CM (ESPESSURA 9 CM) E ARGAMASSA DE ASSENTAMENTO COM PREPARO EM BETONEIRA. AF_12/2021</v>
      </c>
      <c r="E197" s="104" t="str">
        <f>IFERROR(VLOOKUP(A197,MEMORIA!$A:$I,5,FALSE),"NÃO TEM")</f>
        <v>m²</v>
      </c>
      <c r="F197" s="106">
        <f>IFERROR(VLOOKUP(A197,MEMORIA!$A:$I,6,FALSE),"NÃO TEM")</f>
        <v>34.72</v>
      </c>
      <c r="G197" s="107">
        <f>IFERROR(VLOOKUP(A197,MEMORIA!$A:$I,7,FALSE),"NÃO TEM")</f>
        <v>109.24</v>
      </c>
      <c r="H197" s="107">
        <f t="shared" si="78"/>
        <v>139.06</v>
      </c>
      <c r="I197" s="107">
        <f t="shared" si="79"/>
        <v>4828.16</v>
      </c>
      <c r="J197" s="108">
        <f t="shared" si="80"/>
        <v>1.4957641443745248E-3</v>
      </c>
      <c r="L197" s="57">
        <f t="shared" si="53"/>
        <v>3792.81</v>
      </c>
    </row>
    <row r="198" spans="1:12" ht="26.1" customHeight="1" x14ac:dyDescent="0.25">
      <c r="A198" s="104" t="s">
        <v>590</v>
      </c>
      <c r="B198" s="104">
        <f>IFERROR(VLOOKUP(A198,MEMORIA!$A:$I,2,FALSE),"NÃO TEM")</f>
        <v>3310</v>
      </c>
      <c r="C198" s="104" t="str">
        <f>IFERROR(VLOOKUP(A198,MEMORIA!$A:$I,4,FALSE),"NÃO TEM")</f>
        <v>ORSE</v>
      </c>
      <c r="D198" s="105" t="str">
        <f>IFERROR(VLOOKUP(A198,MEMORIA!$A:$I,3,FALSE),"NÃO TEM")</f>
        <v>CHAPISCO EM PAREDE COM ARGAMASSA TRAÇO T1 - 1:3 (CIMENTO / AREIA) - REVISADO 08/2015</v>
      </c>
      <c r="E198" s="104" t="str">
        <f>IFERROR(VLOOKUP(A198,MEMORIA!$A:$I,5,FALSE),"NÃO TEM")</f>
        <v>m²</v>
      </c>
      <c r="F198" s="106">
        <f>IFERROR(VLOOKUP(A198,MEMORIA!$A:$I,6,FALSE),"NÃO TEM")</f>
        <v>69.44</v>
      </c>
      <c r="G198" s="107">
        <f>IFERROR(VLOOKUP(A198,MEMORIA!$A:$I,7,FALSE),"NÃO TEM")</f>
        <v>6.6000000000000005</v>
      </c>
      <c r="H198" s="107">
        <f t="shared" si="78"/>
        <v>8.4</v>
      </c>
      <c r="I198" s="107">
        <f t="shared" si="79"/>
        <v>583.29999999999995</v>
      </c>
      <c r="J198" s="108">
        <f t="shared" si="80"/>
        <v>1.8070636130817128E-4</v>
      </c>
      <c r="L198" s="57">
        <f t="shared" si="53"/>
        <v>458.3</v>
      </c>
    </row>
    <row r="199" spans="1:12" ht="51.95" customHeight="1" x14ac:dyDescent="0.25">
      <c r="A199" s="104" t="s">
        <v>591</v>
      </c>
      <c r="B199" s="104">
        <f>IFERROR(VLOOKUP(A199,MEMORIA!$A:$I,2,FALSE),"NÃO TEM")</f>
        <v>104234</v>
      </c>
      <c r="C199" s="104" t="str">
        <f>IFERROR(VLOOKUP(A199,MEMORIA!$A:$I,4,FALSE),"NÃO TEM")</f>
        <v>SINAPI</v>
      </c>
      <c r="D199" s="105" t="str">
        <f>IFERROR(VLOOKUP(A199,MEMORIA!$A:$I,3,FALSE),"NÃO TEM")</f>
        <v>EMBOÇO OU MASSA ÚNICA EM ARGAMASSA TRAÇO 1:2:8, PREPARO MANUAL, APLICADA MANUALMENTE EM
PANOS DE FACHADA SEM PRESENÇA DE VÃOS, ESPESSURA DE 25 MM, ACESSO POR ANDAIME. AF_08/2022</v>
      </c>
      <c r="E199" s="104" t="str">
        <f>IFERROR(VLOOKUP(A199,MEMORIA!$A:$I,5,FALSE),"NÃO TEM")</f>
        <v>m²</v>
      </c>
      <c r="F199" s="106">
        <f>IFERROR(VLOOKUP(A199,MEMORIA!$A:$I,6,FALSE),"NÃO TEM")</f>
        <v>1103.9995999999999</v>
      </c>
      <c r="G199" s="107">
        <f>IFERROR(VLOOKUP(A199,MEMORIA!$A:$I,7,FALSE),"NÃO TEM")</f>
        <v>39.549999999999997</v>
      </c>
      <c r="H199" s="107">
        <f t="shared" si="78"/>
        <v>50.35</v>
      </c>
      <c r="I199" s="107">
        <f t="shared" si="79"/>
        <v>55586.38</v>
      </c>
      <c r="J199" s="108">
        <f t="shared" si="80"/>
        <v>1.7220662554591645E-2</v>
      </c>
      <c r="L199" s="57">
        <f t="shared" ref="L199:L262" si="81">ROUND(F199 * G199, 2)</f>
        <v>43663.18</v>
      </c>
    </row>
    <row r="200" spans="1:12" ht="104.1" customHeight="1" x14ac:dyDescent="0.25">
      <c r="A200" s="104" t="s">
        <v>592</v>
      </c>
      <c r="B200" s="104" t="str">
        <f>IFERROR(VLOOKUP(A200,MEMORIA!$A:$I,2,FALSE),"NÃO TEM")</f>
        <v>CPU2</v>
      </c>
      <c r="C200" s="104" t="str">
        <f>IFERROR(VLOOKUP(A200,MEMORIA!$A:$I,4,FALSE),"NÃO TEM")</f>
        <v>Próprio</v>
      </c>
      <c r="D200" s="105" t="str">
        <f>IFERROR(VLOOKUP(A200,MEMORIA!$A:$I,3,FALSE),"NÃO TEM")</f>
        <v>FORNECIMENTO E INSTALAÇÃO DE PAREDE DE DIVISÓRIAS, COM 10 MM DE ESPESSURA, NA ELEVAÇÃO PAINEL EM VIDRO SIMPLES DO PISO AO TETO, ESTRUTURA 100% EM PERFIS DE ALUMÍNIO EXTRUDADO ANODIZADO NA COR BRONZE, COMPOSTO DE QUADRO DE VIDROS TEMPERADO COM 10 MM DE ESPESSURA, USAR GUIA NO PISO E TETO. (DIVISORIAS COM CERTIFICAÇÃO DA ABNT) MARCA DIVIFORMA OU SIMILAR</v>
      </c>
      <c r="E200" s="104" t="str">
        <f>IFERROR(VLOOKUP(A200,MEMORIA!$A:$I,5,FALSE),"NÃO TEM")</f>
        <v>m²</v>
      </c>
      <c r="F200" s="106">
        <f>IFERROR(VLOOKUP(A200,MEMORIA!$A:$I,6,FALSE),"NÃO TEM")</f>
        <v>118.6</v>
      </c>
      <c r="G200" s="107">
        <f>IFERROR(VLOOKUP(A200,MEMORIA!$A:$I,7,FALSE),"NÃO TEM")</f>
        <v>557</v>
      </c>
      <c r="H200" s="107">
        <f t="shared" si="78"/>
        <v>709.06</v>
      </c>
      <c r="I200" s="107">
        <f t="shared" si="79"/>
        <v>84094.52</v>
      </c>
      <c r="J200" s="108">
        <f t="shared" si="80"/>
        <v>2.6052485368004866E-2</v>
      </c>
      <c r="L200" s="57">
        <f t="shared" si="81"/>
        <v>66060.2</v>
      </c>
    </row>
    <row r="201" spans="1:12" ht="51.95" customHeight="1" x14ac:dyDescent="0.25">
      <c r="A201" s="104" t="s">
        <v>593</v>
      </c>
      <c r="B201" s="104">
        <f>IFERROR(VLOOKUP(A201,MEMORIA!$A:$I,2,FALSE),"NÃO TEM")</f>
        <v>104723</v>
      </c>
      <c r="C201" s="104" t="str">
        <f>IFERROR(VLOOKUP(A201,MEMORIA!$A:$I,4,FALSE),"NÃO TEM")</f>
        <v>SINAPI</v>
      </c>
      <c r="D201" s="105" t="str">
        <f>IFERROR(VLOOKUP(A201,MEMORIA!$A:$I,3,FALSE),"NÃO TEM")</f>
        <v>PAREDE COM SISTEMA EM CHAPAS DE GESSO PARA DRYWALL, USO INTERNO, COM DUAS FACES DUPLAS E ESTRUTURA METÁLICA COM GUIAS DUPLAS PARA PAREDES COM ÁREA LÍQUIDA MENOR QUE 6 M2, COM VÃOS.
AF_07/2023_PS</v>
      </c>
      <c r="E201" s="104" t="str">
        <f>IFERROR(VLOOKUP(A201,MEMORIA!$A:$I,5,FALSE),"NÃO TEM")</f>
        <v>m²</v>
      </c>
      <c r="F201" s="106">
        <f>IFERROR(VLOOKUP(A201,MEMORIA!$A:$I,6,FALSE),"NÃO TEM")</f>
        <v>172.47499999999999</v>
      </c>
      <c r="G201" s="107">
        <f>IFERROR(VLOOKUP(A201,MEMORIA!$A:$I,7,FALSE),"NÃO TEM")</f>
        <v>203.3</v>
      </c>
      <c r="H201" s="107">
        <f t="shared" si="78"/>
        <v>258.8</v>
      </c>
      <c r="I201" s="107">
        <f t="shared" si="79"/>
        <v>44636.53</v>
      </c>
      <c r="J201" s="108">
        <f t="shared" si="80"/>
        <v>1.3828398624589452E-2</v>
      </c>
      <c r="L201" s="57">
        <f t="shared" si="81"/>
        <v>35064.17</v>
      </c>
    </row>
    <row r="202" spans="1:12" ht="39" customHeight="1" x14ac:dyDescent="0.25">
      <c r="A202" s="104" t="s">
        <v>594</v>
      </c>
      <c r="B202" s="104">
        <f>IFERROR(VLOOKUP(A202,MEMORIA!$A:$I,2,FALSE),"NÃO TEM")</f>
        <v>102253</v>
      </c>
      <c r="C202" s="104" t="str">
        <f>IFERROR(VLOOKUP(A202,MEMORIA!$A:$I,4,FALSE),"NÃO TEM")</f>
        <v>SINAPI</v>
      </c>
      <c r="D202" s="105" t="str">
        <f>IFERROR(VLOOKUP(A202,MEMORIA!$A:$I,3,FALSE),"NÃO TEM")</f>
        <v>DIVISORIA SANITÁRIA, TIPO CABINE, EM GRANITO CINZA POLIDO, ESP = 3CM, ASSENTADO COM ARGAMASSA COLANTE AC III-E, EXCLUSIVE FERRAGENS. AF_01/2021</v>
      </c>
      <c r="E202" s="104" t="str">
        <f>IFERROR(VLOOKUP(A202,MEMORIA!$A:$I,5,FALSE),"NÃO TEM")</f>
        <v>m²</v>
      </c>
      <c r="F202" s="106">
        <f>IFERROR(VLOOKUP(A202,MEMORIA!$A:$I,6,FALSE),"NÃO TEM")</f>
        <v>8.64</v>
      </c>
      <c r="G202" s="107">
        <f>IFERROR(VLOOKUP(A202,MEMORIA!$A:$I,7,FALSE),"NÃO TEM")</f>
        <v>731.4899999999999</v>
      </c>
      <c r="H202" s="107">
        <f t="shared" si="78"/>
        <v>931.19</v>
      </c>
      <c r="I202" s="107">
        <f t="shared" si="79"/>
        <v>8045.48</v>
      </c>
      <c r="J202" s="108">
        <f t="shared" si="80"/>
        <v>2.4924899979044506E-3</v>
      </c>
      <c r="L202" s="57">
        <f t="shared" si="81"/>
        <v>6320.07</v>
      </c>
    </row>
    <row r="203" spans="1:12" ht="24" customHeight="1" x14ac:dyDescent="0.25">
      <c r="A203" s="99" t="s">
        <v>595</v>
      </c>
      <c r="B203" s="99"/>
      <c r="C203" s="99"/>
      <c r="D203" s="100" t="s">
        <v>138</v>
      </c>
      <c r="E203" s="100"/>
      <c r="F203" s="101"/>
      <c r="G203" s="100"/>
      <c r="H203" s="100"/>
      <c r="I203" s="102">
        <f>SUM(I204:I207)</f>
        <v>267201.88</v>
      </c>
      <c r="J203" s="103">
        <f>I203/$H$280</f>
        <v>8.2779152184986507E-2</v>
      </c>
      <c r="L203" s="57">
        <f t="shared" si="81"/>
        <v>0</v>
      </c>
    </row>
    <row r="204" spans="1:12" ht="39" customHeight="1" x14ac:dyDescent="0.25">
      <c r="A204" s="104" t="s">
        <v>596</v>
      </c>
      <c r="B204" s="104">
        <f>IFERROR(VLOOKUP(A204,MEMORIA!$A:$I,2,FALSE),"NÃO TEM")</f>
        <v>9617</v>
      </c>
      <c r="C204" s="104" t="str">
        <f>IFERROR(VLOOKUP(A204,MEMORIA!$A:$I,4,FALSE),"NÃO TEM")</f>
        <v>ORSE</v>
      </c>
      <c r="D204" s="105" t="str">
        <f>IFERROR(VLOOKUP(A204,MEMORIA!$A:$I,3,FALSE),"NÃO TEM")</f>
        <v>PISO VINÍLICO 18,4 X 95 CM, E = 3 MM, REF.AMBIENTA RÚSTICO (TARKETT OU SIMILAR), EXCLUSIVE CIMENTADO - FORNECIMENTO E INSTALAÇÃO - REV 01</v>
      </c>
      <c r="E204" s="104" t="str">
        <f>IFERROR(VLOOKUP(A204,MEMORIA!$A:$I,5,FALSE),"NÃO TEM")</f>
        <v>m²</v>
      </c>
      <c r="F204" s="106">
        <f>IFERROR(VLOOKUP(A204,MEMORIA!$A:$I,6,FALSE),"NÃO TEM")</f>
        <v>377.49</v>
      </c>
      <c r="G204" s="107">
        <f>IFERROR(VLOOKUP(A204,MEMORIA!$A:$I,7,FALSE),"NÃO TEM")</f>
        <v>248.3</v>
      </c>
      <c r="H204" s="107">
        <f t="shared" ref="H204:H207" si="82">ROUND(G204 * (1 + 27.3 / 100), 2)</f>
        <v>316.08999999999997</v>
      </c>
      <c r="I204" s="107">
        <f t="shared" ref="I204:I207" si="83">ROUND(F204 * H204, 2)</f>
        <v>119320.81</v>
      </c>
      <c r="J204" s="108">
        <f t="shared" ref="J204:J207" si="84">I204/$H$280</f>
        <v>3.696559129683466E-2</v>
      </c>
      <c r="L204" s="57">
        <f t="shared" si="81"/>
        <v>93730.77</v>
      </c>
    </row>
    <row r="205" spans="1:12" ht="39" customHeight="1" x14ac:dyDescent="0.25">
      <c r="A205" s="104" t="s">
        <v>597</v>
      </c>
      <c r="B205" s="104">
        <f>IFERROR(VLOOKUP(A205,MEMORIA!$A:$I,2,FALSE),"NÃO TEM")</f>
        <v>104596</v>
      </c>
      <c r="C205" s="104" t="str">
        <f>IFERROR(VLOOKUP(A205,MEMORIA!$A:$I,4,FALSE),"NÃO TEM")</f>
        <v>SINAPI</v>
      </c>
      <c r="D205" s="105" t="str">
        <f>IFERROR(VLOOKUP(A205,MEMORIA!$A:$I,3,FALSE),"NÃO TEM")</f>
        <v>REVESTIMENTO CERÂMICO PARA PISO COM PLACAS TIPO PORCELANATO DE DIMENSÕES 80X80 CM APLICADA EM
AMBIENTES DE ÁREA MENOR QUE 5 M². AF_02/2023_PE</v>
      </c>
      <c r="E205" s="104" t="str">
        <f>IFERROR(VLOOKUP(A205,MEMORIA!$A:$I,5,FALSE),"NÃO TEM")</f>
        <v>m²</v>
      </c>
      <c r="F205" s="106">
        <f>IFERROR(VLOOKUP(A205,MEMORIA!$A:$I,6,FALSE),"NÃO TEM")</f>
        <v>345.47999999999996</v>
      </c>
      <c r="G205" s="107">
        <f>IFERROR(VLOOKUP(A205,MEMORIA!$A:$I,7,FALSE),"NÃO TEM")</f>
        <v>150.16</v>
      </c>
      <c r="H205" s="107">
        <f t="shared" si="82"/>
        <v>191.15</v>
      </c>
      <c r="I205" s="107">
        <f t="shared" si="83"/>
        <v>66038.5</v>
      </c>
      <c r="J205" s="108">
        <f t="shared" si="84"/>
        <v>2.0458729712411573E-2</v>
      </c>
      <c r="L205" s="57">
        <f t="shared" si="81"/>
        <v>51877.279999999999</v>
      </c>
    </row>
    <row r="206" spans="1:12" ht="51.95" customHeight="1" x14ac:dyDescent="0.25">
      <c r="A206" s="104" t="s">
        <v>598</v>
      </c>
      <c r="B206" s="104">
        <f>IFERROR(VLOOKUP(A206,MEMORIA!$A:$I,2,FALSE),"NÃO TEM")</f>
        <v>11177</v>
      </c>
      <c r="C206" s="104" t="str">
        <f>IFERROR(VLOOKUP(A206,MEMORIA!$A:$I,4,FALSE),"NÃO TEM")</f>
        <v>ORSE</v>
      </c>
      <c r="D206" s="105" t="str">
        <f>IFERROR(VLOOKUP(A206,MEMORIA!$A:$I,3,FALSE),"NÃO TEM")</f>
        <v>REVESTIMENTO CERÂMICO PARA PAREDE, 10 X 10 CM OU SIMILAR, TIPO A (EXTRA) - CORES QUENTES , ASSENTADA EM ARGAMASSA PRÉ-FABRICADA DE CIMENTO COLANTE ACII E REJUNTE CIMENTÍCIO.</v>
      </c>
      <c r="E206" s="104" t="str">
        <f>IFERROR(VLOOKUP(A206,MEMORIA!$A:$I,5,FALSE),"NÃO TEM")</f>
        <v>m²</v>
      </c>
      <c r="F206" s="106">
        <f>IFERROR(VLOOKUP(A206,MEMORIA!$A:$I,6,FALSE),"NÃO TEM")</f>
        <v>472.79999999999995</v>
      </c>
      <c r="G206" s="107">
        <f>IFERROR(VLOOKUP(A206,MEMORIA!$A:$I,7,FALSE),"NÃO TEM")</f>
        <v>123.61000000000001</v>
      </c>
      <c r="H206" s="107">
        <f t="shared" si="82"/>
        <v>157.36000000000001</v>
      </c>
      <c r="I206" s="107">
        <f t="shared" si="83"/>
        <v>74399.81</v>
      </c>
      <c r="J206" s="108">
        <f t="shared" si="84"/>
        <v>2.3049063855853414E-2</v>
      </c>
      <c r="L206" s="57">
        <f t="shared" si="81"/>
        <v>58442.81</v>
      </c>
    </row>
    <row r="207" spans="1:12" ht="26.1" customHeight="1" x14ac:dyDescent="0.25">
      <c r="A207" s="104" t="s">
        <v>599</v>
      </c>
      <c r="B207" s="104">
        <f>IFERROR(VLOOKUP(A207,MEMORIA!$A:$I,2,FALSE),"NÃO TEM")</f>
        <v>10046</v>
      </c>
      <c r="C207" s="104" t="str">
        <f>IFERROR(VLOOKUP(A207,MEMORIA!$A:$I,4,FALSE),"NÃO TEM")</f>
        <v>ORSE</v>
      </c>
      <c r="D207" s="105" t="str">
        <f>IFERROR(VLOOKUP(A207,MEMORIA!$A:$I,3,FALSE),"NÃO TEM")</f>
        <v>RODAPÉ VINÍLICO H=5CM, E=1MM, FIXADO C/ COLA, SOBRE EMBOÇO</v>
      </c>
      <c r="E207" s="104" t="str">
        <f>IFERROR(VLOOKUP(A207,MEMORIA!$A:$I,5,FALSE),"NÃO TEM")</f>
        <v>m</v>
      </c>
      <c r="F207" s="106">
        <f>IFERROR(VLOOKUP(A207,MEMORIA!$A:$I,6,FALSE),"NÃO TEM")</f>
        <v>156</v>
      </c>
      <c r="G207" s="107">
        <f>IFERROR(VLOOKUP(A207,MEMORIA!$A:$I,7,FALSE),"NÃO TEM")</f>
        <v>37.480000000000004</v>
      </c>
      <c r="H207" s="107">
        <f t="shared" si="82"/>
        <v>47.71</v>
      </c>
      <c r="I207" s="107">
        <f t="shared" si="83"/>
        <v>7442.76</v>
      </c>
      <c r="J207" s="108">
        <f t="shared" si="84"/>
        <v>2.3057673198868594E-3</v>
      </c>
      <c r="L207" s="57">
        <f t="shared" si="81"/>
        <v>5846.88</v>
      </c>
    </row>
    <row r="208" spans="1:12" ht="24" customHeight="1" x14ac:dyDescent="0.25">
      <c r="A208" s="99" t="s">
        <v>600</v>
      </c>
      <c r="B208" s="99"/>
      <c r="C208" s="99"/>
      <c r="D208" s="100" t="s">
        <v>43</v>
      </c>
      <c r="E208" s="100"/>
      <c r="F208" s="101"/>
      <c r="G208" s="100"/>
      <c r="H208" s="100"/>
      <c r="I208" s="102">
        <f>SUM(I209:I213)</f>
        <v>56041.56</v>
      </c>
      <c r="J208" s="103">
        <f>I208/$H$280</f>
        <v>1.7361677335219542E-2</v>
      </c>
      <c r="L208" s="57">
        <f t="shared" si="81"/>
        <v>0</v>
      </c>
    </row>
    <row r="209" spans="1:12" ht="26.1" customHeight="1" x14ac:dyDescent="0.25">
      <c r="A209" s="104" t="s">
        <v>601</v>
      </c>
      <c r="B209" s="104">
        <f>IFERROR(VLOOKUP(A209,MEMORIA!$A:$I,2,FALSE),"NÃO TEM")</f>
        <v>88485</v>
      </c>
      <c r="C209" s="104" t="str">
        <f>IFERROR(VLOOKUP(A209,MEMORIA!$A:$I,4,FALSE),"NÃO TEM")</f>
        <v>SINAPI</v>
      </c>
      <c r="D209" s="105" t="str">
        <f>IFERROR(VLOOKUP(A209,MEMORIA!$A:$I,3,FALSE),"NÃO TEM")</f>
        <v>FUNDO SELADOR ACRÍLICO, APLICAÇÃO MANUAL EM PAREDE, UMA DEMÃO. AF_04/2023</v>
      </c>
      <c r="E209" s="104" t="str">
        <f>IFERROR(VLOOKUP(A209,MEMORIA!$A:$I,5,FALSE),"NÃO TEM")</f>
        <v>m²</v>
      </c>
      <c r="F209" s="106">
        <f>IFERROR(VLOOKUP(A209,MEMORIA!$A:$I,6,FALSE),"NÃO TEM")</f>
        <v>711.19999999999993</v>
      </c>
      <c r="G209" s="107">
        <f>IFERROR(VLOOKUP(A209,MEMORIA!$A:$I,7,FALSE),"NÃO TEM")</f>
        <v>3.5100000000000002</v>
      </c>
      <c r="H209" s="107">
        <f t="shared" ref="H209:H213" si="85">ROUND(G209 * (1 + 27.3 / 100), 2)</f>
        <v>4.47</v>
      </c>
      <c r="I209" s="107">
        <f t="shared" ref="I209:I213" si="86">ROUND(F209 * H209, 2)</f>
        <v>3179.06</v>
      </c>
      <c r="J209" s="108">
        <f t="shared" ref="J209:J213" si="87">I209/$H$280</f>
        <v>9.8487290413227331E-4</v>
      </c>
      <c r="L209" s="57">
        <f t="shared" si="81"/>
        <v>2496.31</v>
      </c>
    </row>
    <row r="210" spans="1:12" ht="26.1" customHeight="1" x14ac:dyDescent="0.25">
      <c r="A210" s="104" t="s">
        <v>602</v>
      </c>
      <c r="B210" s="104">
        <f>IFERROR(VLOOKUP(A210,MEMORIA!$A:$I,2,FALSE),"NÃO TEM")</f>
        <v>88494</v>
      </c>
      <c r="C210" s="104" t="str">
        <f>IFERROR(VLOOKUP(A210,MEMORIA!$A:$I,4,FALSE),"NÃO TEM")</f>
        <v>SINAPI</v>
      </c>
      <c r="D210" s="105" t="str">
        <f>IFERROR(VLOOKUP(A210,MEMORIA!$A:$I,3,FALSE),"NÃO TEM")</f>
        <v>EMASSAMENTO COM MASSA LÁTEX, APLICAÇÃO EM TETO, UMA DEMÃO, LIXAMENTO MANUAL. AF_04/2023</v>
      </c>
      <c r="E210" s="104" t="str">
        <f>IFERROR(VLOOKUP(A210,MEMORIA!$A:$I,5,FALSE),"NÃO TEM")</f>
        <v>m²</v>
      </c>
      <c r="F210" s="106">
        <f>IFERROR(VLOOKUP(A210,MEMORIA!$A:$I,6,FALSE),"NÃO TEM")</f>
        <v>627.19999999999993</v>
      </c>
      <c r="G210" s="107">
        <f>IFERROR(VLOOKUP(A210,MEMORIA!$A:$I,7,FALSE),"NÃO TEM")</f>
        <v>18.450000000000003</v>
      </c>
      <c r="H210" s="107">
        <f t="shared" si="85"/>
        <v>23.49</v>
      </c>
      <c r="I210" s="107">
        <f t="shared" si="86"/>
        <v>14732.93</v>
      </c>
      <c r="J210" s="108">
        <f t="shared" si="87"/>
        <v>4.5642622521995481E-3</v>
      </c>
      <c r="L210" s="57">
        <f t="shared" si="81"/>
        <v>11571.84</v>
      </c>
    </row>
    <row r="211" spans="1:12" ht="26.1" customHeight="1" x14ac:dyDescent="0.25">
      <c r="A211" s="104" t="s">
        <v>603</v>
      </c>
      <c r="B211" s="104">
        <f>IFERROR(VLOOKUP(A211,MEMORIA!$A:$I,2,FALSE),"NÃO TEM")</f>
        <v>88497</v>
      </c>
      <c r="C211" s="104" t="str">
        <f>IFERROR(VLOOKUP(A211,MEMORIA!$A:$I,4,FALSE),"NÃO TEM")</f>
        <v>SINAPI</v>
      </c>
      <c r="D211" s="105" t="str">
        <f>IFERROR(VLOOKUP(A211,MEMORIA!$A:$I,3,FALSE),"NÃO TEM")</f>
        <v>EMASSAMENTO COM MASSA LÁTEX, APLICAÇÃO EM PAREDES, UMA DEMÃO, LIXAMENTO MANUAL. AF_04/2023</v>
      </c>
      <c r="E211" s="104" t="str">
        <f>IFERROR(VLOOKUP(A211,MEMORIA!$A:$I,5,FALSE),"NÃO TEM")</f>
        <v>m²</v>
      </c>
      <c r="F211" s="106">
        <f>IFERROR(VLOOKUP(A211,MEMORIA!$A:$I,6,FALSE),"NÃO TEM")</f>
        <v>711.19999999999993</v>
      </c>
      <c r="G211" s="107">
        <f>IFERROR(VLOOKUP(A211,MEMORIA!$A:$I,7,FALSE),"NÃO TEM")</f>
        <v>15.09</v>
      </c>
      <c r="H211" s="107">
        <f t="shared" si="85"/>
        <v>19.21</v>
      </c>
      <c r="I211" s="107">
        <f t="shared" si="86"/>
        <v>13662.15</v>
      </c>
      <c r="J211" s="108">
        <f t="shared" si="87"/>
        <v>4.2325345690835464E-3</v>
      </c>
      <c r="L211" s="57">
        <f t="shared" si="81"/>
        <v>10732.01</v>
      </c>
    </row>
    <row r="212" spans="1:12" ht="26.1" customHeight="1" x14ac:dyDescent="0.25">
      <c r="A212" s="104" t="s">
        <v>604</v>
      </c>
      <c r="B212" s="104">
        <f>IFERROR(VLOOKUP(A212,MEMORIA!$A:$I,2,FALSE),"NÃO TEM")</f>
        <v>88489</v>
      </c>
      <c r="C212" s="104" t="str">
        <f>IFERROR(VLOOKUP(A212,MEMORIA!$A:$I,4,FALSE),"NÃO TEM")</f>
        <v>SINAPI</v>
      </c>
      <c r="D212" s="105" t="str">
        <f>IFERROR(VLOOKUP(A212,MEMORIA!$A:$I,3,FALSE),"NÃO TEM")</f>
        <v>PINTURA LÁTEX ACRÍLICA PREMIUM, APLICAÇÃO MANUAL EM PAREDES, DUAS DEMÃOS. AF_04/2023</v>
      </c>
      <c r="E212" s="104" t="str">
        <f>IFERROR(VLOOKUP(A212,MEMORIA!$A:$I,5,FALSE),"NÃO TEM")</f>
        <v>m²</v>
      </c>
      <c r="F212" s="106">
        <f>IFERROR(VLOOKUP(A212,MEMORIA!$A:$I,6,FALSE),"NÃO TEM")</f>
        <v>1178.8</v>
      </c>
      <c r="G212" s="107">
        <f>IFERROR(VLOOKUP(A212,MEMORIA!$A:$I,7,FALSE),"NÃO TEM")</f>
        <v>12.29</v>
      </c>
      <c r="H212" s="107">
        <f t="shared" si="85"/>
        <v>15.65</v>
      </c>
      <c r="I212" s="107">
        <f t="shared" si="86"/>
        <v>18448.22</v>
      </c>
      <c r="J212" s="108">
        <f t="shared" si="87"/>
        <v>5.7152592299205074E-3</v>
      </c>
      <c r="L212" s="57">
        <f t="shared" si="81"/>
        <v>14487.45</v>
      </c>
    </row>
    <row r="213" spans="1:12" ht="26.1" customHeight="1" x14ac:dyDescent="0.25">
      <c r="A213" s="104" t="s">
        <v>675</v>
      </c>
      <c r="B213" s="104">
        <f>IFERROR(VLOOKUP(A213,MEMORIA!$A:$I,2,FALSE),"NÃO TEM")</f>
        <v>96135</v>
      </c>
      <c r="C213" s="104" t="str">
        <f>IFERROR(VLOOKUP(A213,MEMORIA!$A:$I,4,FALSE),"NÃO TEM")</f>
        <v>SINAPI</v>
      </c>
      <c r="D213" s="105" t="str">
        <f>IFERROR(VLOOKUP(A213,MEMORIA!$A:$I,3,FALSE),"NÃO TEM")</f>
        <v>APLICAÇÃO MANUAL DE MASSA ACRÍLICA EM PAREDES EXTERNAS DE CASAS, DUAS DEMÃOS. AF_03/2024</v>
      </c>
      <c r="E213" s="104" t="str">
        <f>IFERROR(VLOOKUP(A213,MEMORIA!$A:$I,5,FALSE),"NÃO TEM")</f>
        <v>m²</v>
      </c>
      <c r="F213" s="106">
        <f>IFERROR(VLOOKUP(A213,MEMORIA!$A:$I,6,FALSE),"NÃO TEM")</f>
        <v>192</v>
      </c>
      <c r="G213" s="107">
        <f>IFERROR(VLOOKUP(A213,MEMORIA!$A:$I,7,FALSE),"NÃO TEM")</f>
        <v>24.63</v>
      </c>
      <c r="H213" s="107">
        <f t="shared" si="85"/>
        <v>31.35</v>
      </c>
      <c r="I213" s="107">
        <f t="shared" si="86"/>
        <v>6019.2</v>
      </c>
      <c r="J213" s="108">
        <f t="shared" si="87"/>
        <v>1.8647483798836699E-3</v>
      </c>
      <c r="L213" s="57">
        <f t="shared" si="81"/>
        <v>4728.96</v>
      </c>
    </row>
    <row r="214" spans="1:12" ht="24" customHeight="1" x14ac:dyDescent="0.25">
      <c r="A214" s="99" t="s">
        <v>608</v>
      </c>
      <c r="B214" s="99"/>
      <c r="C214" s="99"/>
      <c r="D214" s="100" t="s">
        <v>111</v>
      </c>
      <c r="E214" s="100"/>
      <c r="F214" s="101"/>
      <c r="G214" s="100"/>
      <c r="H214" s="100"/>
      <c r="I214" s="102">
        <f>SUM(I215:I219)</f>
        <v>82168.459999999992</v>
      </c>
      <c r="J214" s="103">
        <f>I214/$H$280</f>
        <v>2.5455791909645156E-2</v>
      </c>
      <c r="L214" s="57">
        <f t="shared" si="81"/>
        <v>0</v>
      </c>
    </row>
    <row r="215" spans="1:12" ht="39" customHeight="1" x14ac:dyDescent="0.25">
      <c r="A215" s="104" t="s">
        <v>609</v>
      </c>
      <c r="B215" s="104">
        <f>IFERROR(VLOOKUP(A215,MEMORIA!$A:$I,2,FALSE),"NÃO TEM")</f>
        <v>102184</v>
      </c>
      <c r="C215" s="104" t="str">
        <f>IFERROR(VLOOKUP(A215,MEMORIA!$A:$I,4,FALSE),"NÃO TEM")</f>
        <v>SINAPI</v>
      </c>
      <c r="D215" s="105" t="str">
        <f>IFERROR(VLOOKUP(A215,MEMORIA!$A:$I,3,FALSE),"NÃO TEM")</f>
        <v>PORTA DE ABRIR COM MOLA HIDRÁULICA, EM VIDRO TEMPERADO, 90X210 CM, ESPESSURA 10 MM, INCLUSIVE ACESSÓRIOS. AF_01/2021</v>
      </c>
      <c r="E215" s="104" t="str">
        <f>IFERROR(VLOOKUP(A215,MEMORIA!$A:$I,5,FALSE),"NÃO TEM")</f>
        <v>UN</v>
      </c>
      <c r="F215" s="106">
        <f>IFERROR(VLOOKUP(A215,MEMORIA!$A:$I,6,FALSE),"NÃO TEM")</f>
        <v>12</v>
      </c>
      <c r="G215" s="107">
        <f>IFERROR(VLOOKUP(A215,MEMORIA!$A:$I,7,FALSE),"NÃO TEM")</f>
        <v>1961.63</v>
      </c>
      <c r="H215" s="107">
        <f t="shared" ref="H215:H219" si="88">ROUND(G215 * (1 + 27.3 / 100), 2)</f>
        <v>2497.15</v>
      </c>
      <c r="I215" s="107">
        <f t="shared" ref="I215:I219" si="89">ROUND(F215 * H215, 2)</f>
        <v>29965.8</v>
      </c>
      <c r="J215" s="108">
        <f t="shared" ref="J215:J219" si="90">I215/$H$280</f>
        <v>9.283405934662094E-3</v>
      </c>
      <c r="L215" s="57">
        <f t="shared" si="81"/>
        <v>23539.56</v>
      </c>
    </row>
    <row r="216" spans="1:12" ht="26.1" customHeight="1" x14ac:dyDescent="0.25">
      <c r="A216" s="104" t="s">
        <v>610</v>
      </c>
      <c r="B216" s="104">
        <f>IFERROR(VLOOKUP(A216,MEMORIA!$A:$I,2,FALSE),"NÃO TEM")</f>
        <v>102182</v>
      </c>
      <c r="C216" s="104" t="str">
        <f>IFERROR(VLOOKUP(A216,MEMORIA!$A:$I,4,FALSE),"NÃO TEM")</f>
        <v>SINAPI</v>
      </c>
      <c r="D216" s="105" t="str">
        <f>IFERROR(VLOOKUP(A216,MEMORIA!$A:$I,3,FALSE),"NÃO TEM")</f>
        <v>PORTA PIVOTANTE DE VIDRO TEMPERADO, 90X210 CM, ESPESSURA 10 MM, INCLUSIVE ACESSÓRIOS. AF_01/2021</v>
      </c>
      <c r="E216" s="104" t="str">
        <f>IFERROR(VLOOKUP(A216,MEMORIA!$A:$I,5,FALSE),"NÃO TEM")</f>
        <v>UN</v>
      </c>
      <c r="F216" s="106">
        <f>IFERROR(VLOOKUP(A216,MEMORIA!$A:$I,6,FALSE),"NÃO TEM")</f>
        <v>5</v>
      </c>
      <c r="G216" s="107">
        <f>IFERROR(VLOOKUP(A216,MEMORIA!$A:$I,7,FALSE),"NÃO TEM")</f>
        <v>1137.46</v>
      </c>
      <c r="H216" s="107">
        <f t="shared" si="88"/>
        <v>1447.99</v>
      </c>
      <c r="I216" s="107">
        <f t="shared" si="89"/>
        <v>7239.95</v>
      </c>
      <c r="J216" s="108">
        <f t="shared" si="90"/>
        <v>2.2429367744781327E-3</v>
      </c>
      <c r="L216" s="57">
        <f t="shared" si="81"/>
        <v>5687.3</v>
      </c>
    </row>
    <row r="217" spans="1:12" ht="39" customHeight="1" x14ac:dyDescent="0.25">
      <c r="A217" s="104" t="s">
        <v>611</v>
      </c>
      <c r="B217" s="104">
        <f>IFERROR(VLOOKUP(A217,MEMORIA!$A:$I,2,FALSE),"NÃO TEM")</f>
        <v>102183</v>
      </c>
      <c r="C217" s="104" t="str">
        <f>IFERROR(VLOOKUP(A217,MEMORIA!$A:$I,4,FALSE),"NÃO TEM")</f>
        <v>SINAPI</v>
      </c>
      <c r="D217" s="105" t="str">
        <f>IFERROR(VLOOKUP(A217,MEMORIA!$A:$I,3,FALSE),"NÃO TEM")</f>
        <v>PORTA DE CORRER EM VIDRO TEMPERADO, 2 FOLHAS DE 90X210 CM, ESPESSURA 10 MM, INCLUSIVE ACESSÓRIOS.AF_01/2021</v>
      </c>
      <c r="E217" s="104" t="str">
        <f>IFERROR(VLOOKUP(A217,MEMORIA!$A:$I,5,FALSE),"NÃO TEM")</f>
        <v>UN</v>
      </c>
      <c r="F217" s="106">
        <f>IFERROR(VLOOKUP(A217,MEMORIA!$A:$I,6,FALSE),"NÃO TEM")</f>
        <v>2</v>
      </c>
      <c r="G217" s="107">
        <f>IFERROR(VLOOKUP(A217,MEMORIA!$A:$I,7,FALSE),"NÃO TEM")</f>
        <v>2285.5</v>
      </c>
      <c r="H217" s="107">
        <f t="shared" si="88"/>
        <v>2909.44</v>
      </c>
      <c r="I217" s="107">
        <f t="shared" si="89"/>
        <v>5818.88</v>
      </c>
      <c r="J217" s="108">
        <f t="shared" si="90"/>
        <v>1.8026892365659039E-3</v>
      </c>
      <c r="L217" s="57">
        <f t="shared" si="81"/>
        <v>4571</v>
      </c>
    </row>
    <row r="218" spans="1:12" ht="51.95" customHeight="1" x14ac:dyDescent="0.25">
      <c r="A218" s="104" t="s">
        <v>612</v>
      </c>
      <c r="B218" s="104">
        <f>IFERROR(VLOOKUP(A218,MEMORIA!$A:$I,2,FALSE),"NÃO TEM")</f>
        <v>94569</v>
      </c>
      <c r="C218" s="104" t="str">
        <f>IFERROR(VLOOKUP(A218,MEMORIA!$A:$I,4,FALSE),"NÃO TEM")</f>
        <v>SINAPI</v>
      </c>
      <c r="D218" s="105" t="str">
        <f>IFERROR(VLOOKUP(A218,MEMORIA!$A:$I,3,FALSE),"NÃO TEM")</f>
        <v>JANELA DE ALUMÍNIO TIPO MAXIM-AR, COM VIDROS, BATENTE E FERRAGENS, EXCLUSIVE ALIZAR, ACABAMENTO E CONTRAMARCO, FIXAÇÃO COM PARAFUSO. FORNECIMENTO E INSTALAÇÃO. AF_11/2024</v>
      </c>
      <c r="E218" s="104" t="str">
        <f>IFERROR(VLOOKUP(A218,MEMORIA!$A:$I,5,FALSE),"NÃO TEM")</f>
        <v>m²</v>
      </c>
      <c r="F218" s="106">
        <f>IFERROR(VLOOKUP(A218,MEMORIA!$A:$I,6,FALSE),"NÃO TEM")</f>
        <v>37.4</v>
      </c>
      <c r="G218" s="107">
        <f>IFERROR(VLOOKUP(A218,MEMORIA!$A:$I,7,FALSE),"NÃO TEM")</f>
        <v>682.08</v>
      </c>
      <c r="H218" s="107">
        <f t="shared" si="88"/>
        <v>868.29</v>
      </c>
      <c r="I218" s="107">
        <f t="shared" si="89"/>
        <v>32474.05</v>
      </c>
      <c r="J218" s="108">
        <f t="shared" si="90"/>
        <v>1.0060461876289423E-2</v>
      </c>
      <c r="L218" s="57">
        <f t="shared" si="81"/>
        <v>25509.79</v>
      </c>
    </row>
    <row r="219" spans="1:12" ht="39" customHeight="1" x14ac:dyDescent="0.25">
      <c r="A219" s="104" t="s">
        <v>613</v>
      </c>
      <c r="B219" s="104">
        <f>IFERROR(VLOOKUP(A219,MEMORIA!$A:$I,2,FALSE),"NÃO TEM")</f>
        <v>91338</v>
      </c>
      <c r="C219" s="104" t="str">
        <f>IFERROR(VLOOKUP(A219,MEMORIA!$A:$I,4,FALSE),"NÃO TEM")</f>
        <v>SINAPI</v>
      </c>
      <c r="D219" s="105" t="str">
        <f>IFERROR(VLOOKUP(A219,MEMORIA!$A:$I,3,FALSE),"NÃO TEM")</f>
        <v>PORTA DE ALUMÍNIO DE ABRIR COM LAMBRI, COM GUARNIÇÃO, FIXAÇÃO COM PARAFUSOS - FORNECIMENTO E INSTALAÇÃO. AF_12/2019</v>
      </c>
      <c r="E219" s="104" t="str">
        <f>IFERROR(VLOOKUP(A219,MEMORIA!$A:$I,5,FALSE),"NÃO TEM")</f>
        <v>m²</v>
      </c>
      <c r="F219" s="106">
        <f>IFERROR(VLOOKUP(A219,MEMORIA!$A:$I,6,FALSE),"NÃO TEM")</f>
        <v>6</v>
      </c>
      <c r="G219" s="107">
        <f>IFERROR(VLOOKUP(A219,MEMORIA!$A:$I,7,FALSE),"NÃO TEM")</f>
        <v>873.24</v>
      </c>
      <c r="H219" s="107">
        <f t="shared" si="88"/>
        <v>1111.6300000000001</v>
      </c>
      <c r="I219" s="107">
        <f t="shared" si="89"/>
        <v>6669.78</v>
      </c>
      <c r="J219" s="108">
        <f t="shared" si="90"/>
        <v>2.0662980876496053E-3</v>
      </c>
      <c r="L219" s="57">
        <f t="shared" si="81"/>
        <v>5239.4399999999996</v>
      </c>
    </row>
    <row r="220" spans="1:12" ht="24" customHeight="1" x14ac:dyDescent="0.25">
      <c r="A220" s="99" t="s">
        <v>605</v>
      </c>
      <c r="B220" s="99"/>
      <c r="C220" s="99"/>
      <c r="D220" s="100" t="s">
        <v>140</v>
      </c>
      <c r="E220" s="100"/>
      <c r="F220" s="101"/>
      <c r="G220" s="100"/>
      <c r="H220" s="100"/>
      <c r="I220" s="102">
        <f>I221+I222</f>
        <v>59941.919999999998</v>
      </c>
      <c r="J220" s="103">
        <f>I220/$H$280</f>
        <v>1.8570009005701181E-2</v>
      </c>
      <c r="L220" s="57">
        <f t="shared" si="81"/>
        <v>0</v>
      </c>
    </row>
    <row r="221" spans="1:12" ht="39" customHeight="1" x14ac:dyDescent="0.25">
      <c r="A221" s="104" t="s">
        <v>614</v>
      </c>
      <c r="B221" s="104">
        <f>IFERROR(VLOOKUP(A221,MEMORIA!$A:$I,2,FALSE),"NÃO TEM")</f>
        <v>98546</v>
      </c>
      <c r="C221" s="104" t="str">
        <f>IFERROR(VLOOKUP(A221,MEMORIA!$A:$I,4,FALSE),"NÃO TEM")</f>
        <v>SINAPI</v>
      </c>
      <c r="D221" s="105" t="str">
        <f>IFERROR(VLOOKUP(A221,MEMORIA!$A:$I,3,FALSE),"NÃO TEM")</f>
        <v>IMPERMEABILIZAÇÃO DE SUPERFÍCIE COM MANTA ASFÁLTICA, UMA CAMADA, INCLUSIVE APLICAÇÃO DE PRIMER ASFÁLTICO, E=4MM. AF_09/2023</v>
      </c>
      <c r="E221" s="104" t="str">
        <f>IFERROR(VLOOKUP(A221,MEMORIA!$A:$I,5,FALSE),"NÃO TEM")</f>
        <v>m²</v>
      </c>
      <c r="F221" s="106">
        <f>IFERROR(VLOOKUP(A221,MEMORIA!$A:$I,6,FALSE),"NÃO TEM")</f>
        <v>64</v>
      </c>
      <c r="G221" s="107">
        <f>IFERROR(VLOOKUP(A221,MEMORIA!$A:$I,7,FALSE),"NÃO TEM")</f>
        <v>132.59</v>
      </c>
      <c r="H221" s="107">
        <f t="shared" ref="H221:H222" si="91">ROUND(G221 * (1 + 27.3 / 100), 2)</f>
        <v>168.79</v>
      </c>
      <c r="I221" s="107">
        <f t="shared" ref="I221:I222" si="92">ROUND(F221 * H221, 2)</f>
        <v>10802.56</v>
      </c>
      <c r="J221" s="108">
        <f t="shared" ref="J221:J222" si="93">I221/$H$280</f>
        <v>3.3466334826216335E-3</v>
      </c>
      <c r="L221" s="57">
        <f t="shared" si="81"/>
        <v>8485.76</v>
      </c>
    </row>
    <row r="222" spans="1:12" ht="39" customHeight="1" x14ac:dyDescent="0.25">
      <c r="A222" s="104" t="s">
        <v>615</v>
      </c>
      <c r="B222" s="104">
        <f>IFERROR(VLOOKUP(A222,MEMORIA!$A:$I,2,FALSE),"NÃO TEM")</f>
        <v>96110</v>
      </c>
      <c r="C222" s="104" t="str">
        <f>IFERROR(VLOOKUP(A222,MEMORIA!$A:$I,4,FALSE),"NÃO TEM")</f>
        <v>SINAPI</v>
      </c>
      <c r="D222" s="105" t="str">
        <f>IFERROR(VLOOKUP(A222,MEMORIA!$A:$I,3,FALSE),"NÃO TEM")</f>
        <v>FORRO EM DRYWALL PARA AMBIENTES RESIDENCIAIS, INCLUSIVE ESTRUTURA UNIDIRECIONAL DE FIXAÇÃO.AF_08/2023_PS</v>
      </c>
      <c r="E222" s="104" t="str">
        <f>IFERROR(VLOOKUP(A222,MEMORIA!$A:$I,5,FALSE),"NÃO TEM")</f>
        <v>m²</v>
      </c>
      <c r="F222" s="106">
        <f>IFERROR(VLOOKUP(A222,MEMORIA!$A:$I,6,FALSE),"NÃO TEM")</f>
        <v>590.04999999999995</v>
      </c>
      <c r="G222" s="107">
        <f>IFERROR(VLOOKUP(A222,MEMORIA!$A:$I,7,FALSE),"NÃO TEM")</f>
        <v>65.42</v>
      </c>
      <c r="H222" s="107">
        <f t="shared" si="91"/>
        <v>83.28</v>
      </c>
      <c r="I222" s="107">
        <f t="shared" si="92"/>
        <v>49139.360000000001</v>
      </c>
      <c r="J222" s="108">
        <f t="shared" si="93"/>
        <v>1.5223375523079547E-2</v>
      </c>
      <c r="L222" s="57">
        <f t="shared" si="81"/>
        <v>38601.07</v>
      </c>
    </row>
    <row r="223" spans="1:12" ht="24" customHeight="1" x14ac:dyDescent="0.25">
      <c r="A223" s="99" t="s">
        <v>617</v>
      </c>
      <c r="B223" s="99"/>
      <c r="C223" s="99"/>
      <c r="D223" s="100" t="s">
        <v>113</v>
      </c>
      <c r="E223" s="100"/>
      <c r="F223" s="101"/>
      <c r="G223" s="100"/>
      <c r="H223" s="100"/>
      <c r="I223" s="102">
        <f>SUM(I224:I236)</f>
        <v>17297.050000000003</v>
      </c>
      <c r="J223" s="103">
        <f>I223/$H$280</f>
        <v>5.3586267218678294E-3</v>
      </c>
      <c r="L223" s="57">
        <f t="shared" si="81"/>
        <v>0</v>
      </c>
    </row>
    <row r="224" spans="1:12" ht="51.95" customHeight="1" x14ac:dyDescent="0.25">
      <c r="A224" s="104" t="s">
        <v>618</v>
      </c>
      <c r="B224" s="104">
        <f>IFERROR(VLOOKUP(A224,MEMORIA!$A:$I,2,FALSE),"NÃO TEM")</f>
        <v>86931</v>
      </c>
      <c r="C224" s="104" t="str">
        <f>IFERROR(VLOOKUP(A224,MEMORIA!$A:$I,4,FALSE),"NÃO TEM")</f>
        <v>SINAPI</v>
      </c>
      <c r="D224" s="105" t="str">
        <f>IFERROR(VLOOKUP(A224,MEMORIA!$A:$I,3,FALSE),"NÃO TEM")</f>
        <v>VASO SANITÁRIO SIFONADO COM CAIXA ACOPLADA LOUÇA BRANCA, INCLUSO ENGATE FLEXÍVEL EM PLÁSTICO BRANCO, 1/2  X 40CM - FORNECIMENTO E INSTALAÇÃO. AF_01/2020</v>
      </c>
      <c r="E224" s="104" t="str">
        <f>IFERROR(VLOOKUP(A224,MEMORIA!$A:$I,5,FALSE),"NÃO TEM")</f>
        <v>UN</v>
      </c>
      <c r="F224" s="106">
        <f>IFERROR(VLOOKUP(A224,MEMORIA!$A:$I,6,FALSE),"NÃO TEM")</f>
        <v>8</v>
      </c>
      <c r="G224" s="107">
        <f>IFERROR(VLOOKUP(A224,MEMORIA!$A:$I,7,FALSE),"NÃO TEM")</f>
        <v>504.78</v>
      </c>
      <c r="H224" s="107">
        <f t="shared" ref="H224:H236" si="94">ROUND(G224 * (1 + 27.3 / 100), 2)</f>
        <v>642.58000000000004</v>
      </c>
      <c r="I224" s="107">
        <f t="shared" ref="I224:I236" si="95">ROUND(F224 * H224, 2)</f>
        <v>5140.6400000000003</v>
      </c>
      <c r="J224" s="108">
        <f t="shared" ref="J224:J236" si="96">I224/$H$280</f>
        <v>1.5925704597895384E-3</v>
      </c>
      <c r="L224" s="57">
        <f t="shared" si="81"/>
        <v>4038.24</v>
      </c>
    </row>
    <row r="225" spans="1:12" ht="26.1" customHeight="1" x14ac:dyDescent="0.25">
      <c r="A225" s="104" t="s">
        <v>619</v>
      </c>
      <c r="B225" s="104">
        <f>IFERROR(VLOOKUP(A225,MEMORIA!$A:$I,2,FALSE),"NÃO TEM")</f>
        <v>100849</v>
      </c>
      <c r="C225" s="104" t="str">
        <f>IFERROR(VLOOKUP(A225,MEMORIA!$A:$I,4,FALSE),"NÃO TEM")</f>
        <v>SINAPI</v>
      </c>
      <c r="D225" s="105" t="str">
        <f>IFERROR(VLOOKUP(A225,MEMORIA!$A:$I,3,FALSE),"NÃO TEM")</f>
        <v>ASSENTO SANITÁRIO CONVENCIONAL - FORNECIMENTO E INSTALACAO. AF_01/2020</v>
      </c>
      <c r="E225" s="104" t="str">
        <f>IFERROR(VLOOKUP(A225,MEMORIA!$A:$I,5,FALSE),"NÃO TEM")</f>
        <v>UN</v>
      </c>
      <c r="F225" s="106">
        <f>IFERROR(VLOOKUP(A225,MEMORIA!$A:$I,6,FALSE),"NÃO TEM")</f>
        <v>8</v>
      </c>
      <c r="G225" s="107">
        <f>IFERROR(VLOOKUP(A225,MEMORIA!$A:$I,7,FALSE),"NÃO TEM")</f>
        <v>46.68</v>
      </c>
      <c r="H225" s="107">
        <f t="shared" si="94"/>
        <v>59.42</v>
      </c>
      <c r="I225" s="107">
        <f t="shared" si="95"/>
        <v>475.36</v>
      </c>
      <c r="J225" s="108">
        <f t="shared" si="96"/>
        <v>1.4726654536508196E-4</v>
      </c>
      <c r="L225" s="57">
        <f t="shared" si="81"/>
        <v>373.44</v>
      </c>
    </row>
    <row r="226" spans="1:12" ht="39" customHeight="1" x14ac:dyDescent="0.25">
      <c r="A226" s="104" t="s">
        <v>620</v>
      </c>
      <c r="B226" s="104">
        <f>IFERROR(VLOOKUP(A226,MEMORIA!$A:$I,2,FALSE),"NÃO TEM")</f>
        <v>95471</v>
      </c>
      <c r="C226" s="104" t="str">
        <f>IFERROR(VLOOKUP(A226,MEMORIA!$A:$I,4,FALSE),"NÃO TEM")</f>
        <v>SINAPI</v>
      </c>
      <c r="D226" s="105" t="str">
        <f>IFERROR(VLOOKUP(A226,MEMORIA!$A:$I,3,FALSE),"NÃO TEM")</f>
        <v>VASO SANITÁRIO SIFONADO PARA PCD, COM CAIXA ACOPLADA, LOUÇA BRANCA, SEM FURO FRONTAL E SEM ASSENTO- FORNECIMENTO E INSTALAÇÃO.</v>
      </c>
      <c r="E226" s="104" t="str">
        <f>IFERROR(VLOOKUP(A226,MEMORIA!$A:$I,5,FALSE),"NÃO TEM")</f>
        <v>UN</v>
      </c>
      <c r="F226" s="106">
        <f>IFERROR(VLOOKUP(A226,MEMORIA!$A:$I,6,FALSE),"NÃO TEM")</f>
        <v>2</v>
      </c>
      <c r="G226" s="107">
        <f>IFERROR(VLOOKUP(A226,MEMORIA!$A:$I,7,FALSE),"NÃO TEM")</f>
        <v>778.67</v>
      </c>
      <c r="H226" s="107">
        <f t="shared" si="94"/>
        <v>991.25</v>
      </c>
      <c r="I226" s="107">
        <f t="shared" si="95"/>
        <v>1982.5</v>
      </c>
      <c r="J226" s="108">
        <f t="shared" si="96"/>
        <v>6.141785724214805E-4</v>
      </c>
      <c r="L226" s="57">
        <f t="shared" si="81"/>
        <v>1557.34</v>
      </c>
    </row>
    <row r="227" spans="1:12" ht="39" customHeight="1" x14ac:dyDescent="0.25">
      <c r="A227" s="104" t="s">
        <v>621</v>
      </c>
      <c r="B227" s="104">
        <f>IFERROR(VLOOKUP(A227,MEMORIA!$A:$I,2,FALSE),"NÃO TEM")</f>
        <v>86877</v>
      </c>
      <c r="C227" s="104" t="str">
        <f>IFERROR(VLOOKUP(A227,MEMORIA!$A:$I,4,FALSE),"NÃO TEM")</f>
        <v>SINAPI</v>
      </c>
      <c r="D227" s="105" t="str">
        <f>IFERROR(VLOOKUP(A227,MEMORIA!$A:$I,3,FALSE),"NÃO TEM")</f>
        <v>VÁLVULA EM METAL CROMADO 1.1/2' X 1.1/2' PARA TANQUE OU LAVATÓRIO, COM OU SEM LADRÃO - FORNECIMENTO E INSTALAÇÃO. AF_01/2020</v>
      </c>
      <c r="E227" s="104" t="str">
        <f>IFERROR(VLOOKUP(A227,MEMORIA!$A:$I,5,FALSE),"NÃO TEM")</f>
        <v>UN</v>
      </c>
      <c r="F227" s="106">
        <f>IFERROR(VLOOKUP(A227,MEMORIA!$A:$I,6,FALSE),"NÃO TEM")</f>
        <v>6</v>
      </c>
      <c r="G227" s="107">
        <f>IFERROR(VLOOKUP(A227,MEMORIA!$A:$I,7,FALSE),"NÃO TEM")</f>
        <v>60.44</v>
      </c>
      <c r="H227" s="107">
        <f t="shared" si="94"/>
        <v>76.94</v>
      </c>
      <c r="I227" s="107">
        <f t="shared" si="95"/>
        <v>461.64</v>
      </c>
      <c r="J227" s="108">
        <f t="shared" si="96"/>
        <v>1.4301608886388512E-4</v>
      </c>
      <c r="L227" s="57">
        <f t="shared" si="81"/>
        <v>362.64</v>
      </c>
    </row>
    <row r="228" spans="1:12" ht="26.1" customHeight="1" x14ac:dyDescent="0.25">
      <c r="A228" s="104" t="s">
        <v>623</v>
      </c>
      <c r="B228" s="104">
        <f>IFERROR(VLOOKUP(A228,MEMORIA!$A:$I,2,FALSE),"NÃO TEM")</f>
        <v>86885</v>
      </c>
      <c r="C228" s="104" t="str">
        <f>IFERROR(VLOOKUP(A228,MEMORIA!$A:$I,4,FALSE),"NÃO TEM")</f>
        <v>SINAPI</v>
      </c>
      <c r="D228" s="105" t="str">
        <f>IFERROR(VLOOKUP(A228,MEMORIA!$A:$I,3,FALSE),"NÃO TEM")</f>
        <v>ENGATE FLEXÍVEL EM PLÁSTICO BRANCO, 1/2' X 40CM - FORNECIMENTO E INSTALAÇÃO. AF_01/2020</v>
      </c>
      <c r="E228" s="104" t="str">
        <f>IFERROR(VLOOKUP(A228,MEMORIA!$A:$I,5,FALSE),"NÃO TEM")</f>
        <v>UN</v>
      </c>
      <c r="F228" s="106">
        <f>IFERROR(VLOOKUP(A228,MEMORIA!$A:$I,6,FALSE),"NÃO TEM")</f>
        <v>8</v>
      </c>
      <c r="G228" s="107">
        <f>IFERROR(VLOOKUP(A228,MEMORIA!$A:$I,7,FALSE),"NÃO TEM")</f>
        <v>11.44</v>
      </c>
      <c r="H228" s="107">
        <f t="shared" si="94"/>
        <v>14.56</v>
      </c>
      <c r="I228" s="107">
        <f t="shared" si="95"/>
        <v>116.48</v>
      </c>
      <c r="J228" s="108">
        <f t="shared" si="96"/>
        <v>3.6085508255058792E-5</v>
      </c>
      <c r="L228" s="57">
        <f t="shared" si="81"/>
        <v>91.52</v>
      </c>
    </row>
    <row r="229" spans="1:12" ht="26.1" customHeight="1" x14ac:dyDescent="0.25">
      <c r="A229" s="104" t="s">
        <v>622</v>
      </c>
      <c r="B229" s="104">
        <f>IFERROR(VLOOKUP(A229,MEMORIA!$A:$I,2,FALSE),"NÃO TEM")</f>
        <v>86882</v>
      </c>
      <c r="C229" s="104" t="str">
        <f>IFERROR(VLOOKUP(A229,MEMORIA!$A:$I,4,FALSE),"NÃO TEM")</f>
        <v>SINAPI</v>
      </c>
      <c r="D229" s="105" t="str">
        <f>IFERROR(VLOOKUP(A229,MEMORIA!$A:$I,3,FALSE),"NÃO TEM")</f>
        <v>SIFÃO DO TIPO GARRAFA/COPO EM PVC 1.1/4  X 1.1/2? - FORNECIMENTO E INSTALAÇÃO. AF_01/2020</v>
      </c>
      <c r="E229" s="104" t="str">
        <f>IFERROR(VLOOKUP(A229,MEMORIA!$A:$I,5,FALSE),"NÃO TEM")</f>
        <v>UN</v>
      </c>
      <c r="F229" s="106">
        <f>IFERROR(VLOOKUP(A229,MEMORIA!$A:$I,6,FALSE),"NÃO TEM")</f>
        <v>7</v>
      </c>
      <c r="G229" s="107">
        <f>IFERROR(VLOOKUP(A229,MEMORIA!$A:$I,7,FALSE),"NÃO TEM")</f>
        <v>21.23</v>
      </c>
      <c r="H229" s="107">
        <f t="shared" si="94"/>
        <v>27.03</v>
      </c>
      <c r="I229" s="107">
        <f t="shared" si="95"/>
        <v>189.21</v>
      </c>
      <c r="J229" s="108">
        <f t="shared" si="96"/>
        <v>5.8617264911913408E-5</v>
      </c>
      <c r="L229" s="57">
        <f t="shared" si="81"/>
        <v>148.61000000000001</v>
      </c>
    </row>
    <row r="230" spans="1:12" ht="39" customHeight="1" x14ac:dyDescent="0.25">
      <c r="A230" s="104" t="s">
        <v>624</v>
      </c>
      <c r="B230" s="104">
        <f>IFERROR(VLOOKUP(A230,MEMORIA!$A:$I,2,FALSE),"NÃO TEM")</f>
        <v>86902</v>
      </c>
      <c r="C230" s="104" t="str">
        <f>IFERROR(VLOOKUP(A230,MEMORIA!$A:$I,4,FALSE),"NÃO TEM")</f>
        <v>SINAPI</v>
      </c>
      <c r="D230" s="105" t="str">
        <f>IFERROR(VLOOKUP(A230,MEMORIA!$A:$I,3,FALSE),"NÃO TEM")</f>
        <v>LAVATÓRIO LOUÇA BRANCA COM COLUNA, *44 X 35,5* CM, PADRÃO POPULAR - FORNECIMENTO E INSTALAÇÃO. AF_01/2020</v>
      </c>
      <c r="E230" s="104" t="str">
        <f>IFERROR(VLOOKUP(A230,MEMORIA!$A:$I,5,FALSE),"NÃO TEM")</f>
        <v>UN</v>
      </c>
      <c r="F230" s="106">
        <f>IFERROR(VLOOKUP(A230,MEMORIA!$A:$I,6,FALSE),"NÃO TEM")</f>
        <v>4</v>
      </c>
      <c r="G230" s="107">
        <f>IFERROR(VLOOKUP(A230,MEMORIA!$A:$I,7,FALSE),"NÃO TEM")</f>
        <v>310.13</v>
      </c>
      <c r="H230" s="107">
        <f t="shared" si="94"/>
        <v>394.8</v>
      </c>
      <c r="I230" s="107">
        <f t="shared" si="95"/>
        <v>1579.2</v>
      </c>
      <c r="J230" s="108">
        <f t="shared" si="96"/>
        <v>4.892362176887778E-4</v>
      </c>
      <c r="L230" s="57">
        <f t="shared" si="81"/>
        <v>1240.52</v>
      </c>
    </row>
    <row r="231" spans="1:12" ht="39" customHeight="1" x14ac:dyDescent="0.25">
      <c r="A231" s="104" t="s">
        <v>625</v>
      </c>
      <c r="B231" s="104">
        <f>IFERROR(VLOOKUP(A231,MEMORIA!$A:$I,2,FALSE),"NÃO TEM")</f>
        <v>86895</v>
      </c>
      <c r="C231" s="104" t="str">
        <f>IFERROR(VLOOKUP(A231,MEMORIA!$A:$I,4,FALSE),"NÃO TEM")</f>
        <v>SINAPI</v>
      </c>
      <c r="D231" s="105" t="str">
        <f>IFERROR(VLOOKUP(A231,MEMORIA!$A:$I,3,FALSE),"NÃO TEM")</f>
        <v>BANCADA DE GRANITO CINZA POLIDO, DE 0,50 X 0,60 M, PARA LAVATÓRIO - FORNECIMENTO E INSTALAÇÃO. AF_01/2020</v>
      </c>
      <c r="E231" s="104" t="str">
        <f>IFERROR(VLOOKUP(A231,MEMORIA!$A:$I,5,FALSE),"NÃO TEM")</f>
        <v>UN</v>
      </c>
      <c r="F231" s="106">
        <f>IFERROR(VLOOKUP(A231,MEMORIA!$A:$I,6,FALSE),"NÃO TEM")</f>
        <v>5</v>
      </c>
      <c r="G231" s="107">
        <f>IFERROR(VLOOKUP(A231,MEMORIA!$A:$I,7,FALSE),"NÃO TEM")</f>
        <v>319.08000000000004</v>
      </c>
      <c r="H231" s="107">
        <f t="shared" si="94"/>
        <v>406.19</v>
      </c>
      <c r="I231" s="107">
        <f t="shared" si="95"/>
        <v>2030.95</v>
      </c>
      <c r="J231" s="108">
        <f t="shared" si="96"/>
        <v>6.2918838419137753E-4</v>
      </c>
      <c r="L231" s="57">
        <f t="shared" si="81"/>
        <v>1595.4</v>
      </c>
    </row>
    <row r="232" spans="1:12" ht="39" customHeight="1" x14ac:dyDescent="0.25">
      <c r="A232" s="104" t="s">
        <v>626</v>
      </c>
      <c r="B232" s="104">
        <f>IFERROR(VLOOKUP(A232,MEMORIA!$A:$I,2,FALSE),"NÃO TEM")</f>
        <v>100872</v>
      </c>
      <c r="C232" s="104" t="str">
        <f>IFERROR(VLOOKUP(A232,MEMORIA!$A:$I,4,FALSE),"NÃO TEM")</f>
        <v>SINAPI</v>
      </c>
      <c r="D232" s="105" t="str">
        <f>IFERROR(VLOOKUP(A232,MEMORIA!$A:$I,3,FALSE),"NÃO TEM")</f>
        <v>BARRA DE APOIO RETA, EM ALUMINIO, COMPRIMENTO 80 CM, FIXADA NA PAREDE - FORNECIMENTO E INSTALAÇÃO. AF_01/2020</v>
      </c>
      <c r="E232" s="104" t="str">
        <f>IFERROR(VLOOKUP(A232,MEMORIA!$A:$I,5,FALSE),"NÃO TEM")</f>
        <v>UN</v>
      </c>
      <c r="F232" s="106">
        <f>IFERROR(VLOOKUP(A232,MEMORIA!$A:$I,6,FALSE),"NÃO TEM")</f>
        <v>2</v>
      </c>
      <c r="G232" s="107">
        <f>IFERROR(VLOOKUP(A232,MEMORIA!$A:$I,7,FALSE),"NÃO TEM")</f>
        <v>323.17</v>
      </c>
      <c r="H232" s="107">
        <f t="shared" si="94"/>
        <v>411.4</v>
      </c>
      <c r="I232" s="107">
        <f t="shared" si="95"/>
        <v>822.8</v>
      </c>
      <c r="J232" s="108">
        <f t="shared" si="96"/>
        <v>2.5490347005719755E-4</v>
      </c>
      <c r="L232" s="57">
        <f t="shared" si="81"/>
        <v>646.34</v>
      </c>
    </row>
    <row r="233" spans="1:12" ht="26.1" customHeight="1" x14ac:dyDescent="0.25">
      <c r="A233" s="104" t="s">
        <v>627</v>
      </c>
      <c r="B233" s="104">
        <f>IFERROR(VLOOKUP(A233,MEMORIA!$A:$I,2,FALSE),"NÃO TEM")</f>
        <v>95544</v>
      </c>
      <c r="C233" s="104" t="str">
        <f>IFERROR(VLOOKUP(A233,MEMORIA!$A:$I,4,FALSE),"NÃO TEM")</f>
        <v>SINAPI</v>
      </c>
      <c r="D233" s="105" t="str">
        <f>IFERROR(VLOOKUP(A233,MEMORIA!$A:$I,3,FALSE),"NÃO TEM")</f>
        <v>PAPELEIRA DE PAREDE EM METAL CROMADO SEM TAMPA, INCLUSO FIXAÇÃO. AF_01/2020</v>
      </c>
      <c r="E233" s="104" t="str">
        <f>IFERROR(VLOOKUP(A233,MEMORIA!$A:$I,5,FALSE),"NÃO TEM")</f>
        <v>UN</v>
      </c>
      <c r="F233" s="106">
        <f>IFERROR(VLOOKUP(A233,MEMORIA!$A:$I,6,FALSE),"NÃO TEM")</f>
        <v>8</v>
      </c>
      <c r="G233" s="107">
        <f>IFERROR(VLOOKUP(A233,MEMORIA!$A:$I,7,FALSE),"NÃO TEM")</f>
        <v>35.28</v>
      </c>
      <c r="H233" s="107">
        <f t="shared" si="94"/>
        <v>44.91</v>
      </c>
      <c r="I233" s="107">
        <f t="shared" si="95"/>
        <v>359.28</v>
      </c>
      <c r="J233" s="108">
        <f t="shared" si="96"/>
        <v>1.1130495712463532E-4</v>
      </c>
      <c r="L233" s="57">
        <f t="shared" si="81"/>
        <v>282.24</v>
      </c>
    </row>
    <row r="234" spans="1:12" ht="39" customHeight="1" x14ac:dyDescent="0.25">
      <c r="A234" s="104" t="s">
        <v>628</v>
      </c>
      <c r="B234" s="104">
        <f>IFERROR(VLOOKUP(A234,MEMORIA!$A:$I,2,FALSE),"NÃO TEM")</f>
        <v>86915</v>
      </c>
      <c r="C234" s="104" t="str">
        <f>IFERROR(VLOOKUP(A234,MEMORIA!$A:$I,4,FALSE),"NÃO TEM")</f>
        <v>SINAPI</v>
      </c>
      <c r="D234" s="105" t="str">
        <f>IFERROR(VLOOKUP(A234,MEMORIA!$A:$I,3,FALSE),"NÃO TEM")</f>
        <v>TORNEIRA CROMADA DE MESA, 1/2" OU 3/4", PARA LAVATÓRIO, PADRÃO MÉDIO - FORNECIMENTO E INSTALAÇÃO. AF_01/2020</v>
      </c>
      <c r="E234" s="104" t="str">
        <f>IFERROR(VLOOKUP(A234,MEMORIA!$A:$I,5,FALSE),"NÃO TEM")</f>
        <v>UN</v>
      </c>
      <c r="F234" s="106">
        <f>IFERROR(VLOOKUP(A234,MEMORIA!$A:$I,6,FALSE),"NÃO TEM")</f>
        <v>9</v>
      </c>
      <c r="G234" s="107">
        <f>IFERROR(VLOOKUP(A234,MEMORIA!$A:$I,7,FALSE),"NÃO TEM")</f>
        <v>151.43</v>
      </c>
      <c r="H234" s="107">
        <f t="shared" si="94"/>
        <v>192.77</v>
      </c>
      <c r="I234" s="107">
        <f t="shared" si="95"/>
        <v>1734.93</v>
      </c>
      <c r="J234" s="108">
        <f t="shared" si="96"/>
        <v>5.3748137737765411E-4</v>
      </c>
      <c r="L234" s="57">
        <f t="shared" si="81"/>
        <v>1362.87</v>
      </c>
    </row>
    <row r="235" spans="1:12" ht="26.1" customHeight="1" x14ac:dyDescent="0.25">
      <c r="A235" s="104" t="s">
        <v>629</v>
      </c>
      <c r="B235" s="104">
        <f>IFERROR(VLOOKUP(A235,MEMORIA!$A:$I,2,FALSE),"NÃO TEM")</f>
        <v>100858</v>
      </c>
      <c r="C235" s="104" t="str">
        <f>IFERROR(VLOOKUP(A235,MEMORIA!$A:$I,4,FALSE),"NÃO TEM")</f>
        <v>SINAPI</v>
      </c>
      <c r="D235" s="105" t="str">
        <f>IFERROR(VLOOKUP(A235,MEMORIA!$A:$I,3,FALSE),"NÃO TEM")</f>
        <v>MICTÓRIO SIFONADO LOUÇA BRANCA - PADRÃO MÉDIO - FORNECIMENTO E INSTALAÇÃO. AF_01/2020</v>
      </c>
      <c r="E235" s="104" t="str">
        <f>IFERROR(VLOOKUP(A235,MEMORIA!$A:$I,5,FALSE),"NÃO TEM")</f>
        <v>UN</v>
      </c>
      <c r="F235" s="106">
        <f>IFERROR(VLOOKUP(A235,MEMORIA!$A:$I,6,FALSE),"NÃO TEM")</f>
        <v>2</v>
      </c>
      <c r="G235" s="107">
        <f>IFERROR(VLOOKUP(A235,MEMORIA!$A:$I,7,FALSE),"NÃO TEM")</f>
        <v>677.32999999999993</v>
      </c>
      <c r="H235" s="107">
        <f t="shared" si="94"/>
        <v>862.24</v>
      </c>
      <c r="I235" s="107">
        <f t="shared" si="95"/>
        <v>1724.48</v>
      </c>
      <c r="J235" s="108">
        <f t="shared" si="96"/>
        <v>5.3424396699591162E-4</v>
      </c>
      <c r="L235" s="57">
        <f t="shared" si="81"/>
        <v>1354.66</v>
      </c>
    </row>
    <row r="236" spans="1:12" ht="26.1" customHeight="1" x14ac:dyDescent="0.25">
      <c r="A236" s="104" t="s">
        <v>630</v>
      </c>
      <c r="B236" s="104">
        <f>IFERROR(VLOOKUP(A236,MEMORIA!$A:$I,2,FALSE),"NÃO TEM")</f>
        <v>3712</v>
      </c>
      <c r="C236" s="104" t="str">
        <f>IFERROR(VLOOKUP(A236,MEMORIA!$A:$I,4,FALSE),"NÃO TEM")</f>
        <v>ORSE</v>
      </c>
      <c r="D236" s="105" t="str">
        <f>IFERROR(VLOOKUP(A236,MEMORIA!$A:$I,3,FALSE),"NÃO TEM")</f>
        <v>VALVULA DE ESCOAMENTO PARA MICTÓRIO, DECA, DECAMATIC 2570C OU SIMILAR</v>
      </c>
      <c r="E236" s="104" t="str">
        <f>IFERROR(VLOOKUP(A236,MEMORIA!$A:$I,5,FALSE),"NÃO TEM")</f>
        <v>un</v>
      </c>
      <c r="F236" s="106">
        <f>IFERROR(VLOOKUP(A236,MEMORIA!$A:$I,6,FALSE),"NÃO TEM")</f>
        <v>2</v>
      </c>
      <c r="G236" s="107">
        <f>IFERROR(VLOOKUP(A236,MEMORIA!$A:$I,7,FALSE),"NÃO TEM")</f>
        <v>266.92</v>
      </c>
      <c r="H236" s="107">
        <f t="shared" si="94"/>
        <v>339.79</v>
      </c>
      <c r="I236" s="107">
        <f t="shared" si="95"/>
        <v>679.58</v>
      </c>
      <c r="J236" s="108">
        <f t="shared" si="96"/>
        <v>2.1053390882531641E-4</v>
      </c>
      <c r="L236" s="57">
        <f t="shared" si="81"/>
        <v>533.84</v>
      </c>
    </row>
    <row r="237" spans="1:12" ht="24" customHeight="1" x14ac:dyDescent="0.25">
      <c r="A237" s="99" t="s">
        <v>631</v>
      </c>
      <c r="B237" s="99"/>
      <c r="C237" s="99"/>
      <c r="D237" s="100" t="s">
        <v>114</v>
      </c>
      <c r="E237" s="100"/>
      <c r="F237" s="101"/>
      <c r="G237" s="100"/>
      <c r="H237" s="100"/>
      <c r="I237" s="102">
        <f>I238+I239+I240</f>
        <v>939.56999999999994</v>
      </c>
      <c r="J237" s="103">
        <f>I237/$H$280</f>
        <v>2.9107882032285013E-4</v>
      </c>
      <c r="L237" s="57">
        <f t="shared" si="81"/>
        <v>0</v>
      </c>
    </row>
    <row r="238" spans="1:12" ht="36" customHeight="1" x14ac:dyDescent="0.25">
      <c r="A238" s="104" t="s">
        <v>632</v>
      </c>
      <c r="B238" s="104" t="str">
        <f>IFERROR(VLOOKUP(A238,MEMORIA!$A:$I,2,FALSE),"NÃO TEM")</f>
        <v>ED-50223</v>
      </c>
      <c r="C238" s="104" t="str">
        <f>IFERROR(VLOOKUP(A238,MEMORIA!$A:$I,4,FALSE),"NÃO TEM")</f>
        <v>SETOP</v>
      </c>
      <c r="D238" s="105" t="str">
        <f>IFERROR(VLOOKUP(A238,MEMORIA!$A:$I,3,FALSE),"NÃO TEM")</f>
        <v>PONTO DE ESGOTO COM REDE DN 40MM, INCLUSIVE ABERTURA E ENCHIMENTO DE RASGOS EM ALVENARIA.</v>
      </c>
      <c r="E238" s="104" t="str">
        <f>IFERROR(VLOOKUP(A238,MEMORIA!$A:$I,5,FALSE),"NÃO TEM")</f>
        <v>un</v>
      </c>
      <c r="F238" s="106">
        <f>IFERROR(VLOOKUP(A238,MEMORIA!$A:$I,6,FALSE),"NÃO TEM")</f>
        <v>1</v>
      </c>
      <c r="G238" s="107">
        <f>IFERROR(VLOOKUP(A238,MEMORIA!$A:$I,7,FALSE),"NÃO TEM")</f>
        <v>163.38</v>
      </c>
      <c r="H238" s="107">
        <f t="shared" ref="H238:H240" si="97">ROUND(G238 * (1 + 27.3 / 100), 2)</f>
        <v>207.98</v>
      </c>
      <c r="I238" s="107">
        <f t="shared" ref="I238:I240" si="98">ROUND(F238 * H238, 2)</f>
        <v>207.98</v>
      </c>
      <c r="J238" s="108">
        <f t="shared" ref="J238:J240" si="99">I238/$H$280</f>
        <v>6.4432211597588662E-5</v>
      </c>
      <c r="L238" s="57">
        <f t="shared" si="81"/>
        <v>163.38</v>
      </c>
    </row>
    <row r="239" spans="1:12" ht="34.5" customHeight="1" x14ac:dyDescent="0.25">
      <c r="A239" s="104" t="s">
        <v>633</v>
      </c>
      <c r="B239" s="104" t="str">
        <f>IFERROR(VLOOKUP(A239,MEMORIA!$A:$I,2,FALSE),"NÃO TEM")</f>
        <v>ED-50225</v>
      </c>
      <c r="C239" s="104" t="str">
        <f>IFERROR(VLOOKUP(A239,MEMORIA!$A:$I,4,FALSE),"NÃO TEM")</f>
        <v>SETOP</v>
      </c>
      <c r="D239" s="105" t="str">
        <f>IFERROR(VLOOKUP(A239,MEMORIA!$A:$I,3,FALSE),"NÃO TEM")</f>
        <v>PONTO DE ESGOTO COM REDE DN 100MM, INCLUSIVE ABERTURA E ENCHIMENTO DE RASGOS EM ALVENARIA.</v>
      </c>
      <c r="E239" s="104" t="str">
        <f>IFERROR(VLOOKUP(A239,MEMORIA!$A:$I,5,FALSE),"NÃO TEM")</f>
        <v>un</v>
      </c>
      <c r="F239" s="106">
        <f>IFERROR(VLOOKUP(A239,MEMORIA!$A:$I,6,FALSE),"NÃO TEM")</f>
        <v>1</v>
      </c>
      <c r="G239" s="107">
        <f>IFERROR(VLOOKUP(A239,MEMORIA!$A:$I,7,FALSE),"NÃO TEM")</f>
        <v>300.14999999999998</v>
      </c>
      <c r="H239" s="107">
        <f t="shared" si="97"/>
        <v>382.09</v>
      </c>
      <c r="I239" s="107">
        <f t="shared" si="98"/>
        <v>382.09</v>
      </c>
      <c r="J239" s="108">
        <f t="shared" si="99"/>
        <v>1.1837149595789331E-4</v>
      </c>
      <c r="L239" s="57">
        <f t="shared" si="81"/>
        <v>300.14999999999998</v>
      </c>
    </row>
    <row r="240" spans="1:12" ht="26.1" customHeight="1" x14ac:dyDescent="0.25">
      <c r="A240" s="104" t="s">
        <v>634</v>
      </c>
      <c r="B240" s="104">
        <f>IFERROR(VLOOKUP(A240,MEMORIA!$A:$I,2,FALSE),"NÃO TEM")</f>
        <v>6390</v>
      </c>
      <c r="C240" s="104" t="str">
        <f>IFERROR(VLOOKUP(A240,MEMORIA!$A:$I,4,FALSE),"NÃO TEM")</f>
        <v>ORSE</v>
      </c>
      <c r="D240" s="105" t="str">
        <f>IFERROR(VLOOKUP(A240,MEMORIA!$A:$I,3,FALSE),"NÃO TEM")</f>
        <v>DESOBSTRUÇÃO DE RAMAL PREDIAL DE ESGOTO COM AUXÍLIO DE EQUIPAMENTO HIDROJATO.</v>
      </c>
      <c r="E240" s="104" t="str">
        <f>IFERROR(VLOOKUP(A240,MEMORIA!$A:$I,5,FALSE),"NÃO TEM")</f>
        <v>m</v>
      </c>
      <c r="F240" s="106">
        <f>IFERROR(VLOOKUP(A240,MEMORIA!$A:$I,6,FALSE),"NÃO TEM")</f>
        <v>15</v>
      </c>
      <c r="G240" s="107">
        <f>IFERROR(VLOOKUP(A240,MEMORIA!$A:$I,7,FALSE),"NÃO TEM")</f>
        <v>18.3</v>
      </c>
      <c r="H240" s="107">
        <f t="shared" si="97"/>
        <v>23.3</v>
      </c>
      <c r="I240" s="107">
        <f t="shared" si="98"/>
        <v>349.5</v>
      </c>
      <c r="J240" s="108">
        <f t="shared" si="99"/>
        <v>1.082751127673682E-4</v>
      </c>
      <c r="L240" s="57">
        <f t="shared" si="81"/>
        <v>274.5</v>
      </c>
    </row>
    <row r="241" spans="1:12" ht="24" customHeight="1" x14ac:dyDescent="0.25">
      <c r="A241" s="99" t="s">
        <v>635</v>
      </c>
      <c r="B241" s="99"/>
      <c r="C241" s="99"/>
      <c r="D241" s="100" t="s">
        <v>39</v>
      </c>
      <c r="E241" s="100"/>
      <c r="F241" s="101"/>
      <c r="G241" s="100"/>
      <c r="H241" s="100"/>
      <c r="I241" s="102">
        <f>SUM(I242:I254)</f>
        <v>130940.80000000002</v>
      </c>
      <c r="J241" s="103">
        <f>I241/$H$280</f>
        <v>4.0565464623317331E-2</v>
      </c>
      <c r="L241" s="57">
        <f t="shared" si="81"/>
        <v>0</v>
      </c>
    </row>
    <row r="242" spans="1:12" ht="26.1" customHeight="1" x14ac:dyDescent="0.25">
      <c r="A242" s="104" t="s">
        <v>636</v>
      </c>
      <c r="B242" s="104">
        <f>IFERROR(VLOOKUP(A242,MEMORIA!$A:$I,2,FALSE),"NÃO TEM")</f>
        <v>3395</v>
      </c>
      <c r="C242" s="104" t="str">
        <f>IFERROR(VLOOKUP(A242,MEMORIA!$A:$I,4,FALSE),"NÃO TEM")</f>
        <v>ORSE</v>
      </c>
      <c r="D242" s="105" t="str">
        <f>IFERROR(VLOOKUP(A242,MEMORIA!$A:$I,3,FALSE),"NÃO TEM")</f>
        <v>PONTO DE LUZ EM TETO OU PAREDE, COM ELETRODUTO DE PVC FLEXIVEL SANFONADO EMBUTIDO Ø 3/4" EXCLUINDO LUMINÁRIA</v>
      </c>
      <c r="E242" s="104" t="str">
        <f>IFERROR(VLOOKUP(A242,MEMORIA!$A:$I,5,FALSE),"NÃO TEM")</f>
        <v>un</v>
      </c>
      <c r="F242" s="106">
        <f>IFERROR(VLOOKUP(A242,MEMORIA!$A:$I,6,FALSE),"NÃO TEM")</f>
        <v>111</v>
      </c>
      <c r="G242" s="107">
        <f>IFERROR(VLOOKUP(A242,MEMORIA!$A:$I,7,FALSE),"NÃO TEM")</f>
        <v>268.07</v>
      </c>
      <c r="H242" s="107">
        <f t="shared" ref="H242:H253" si="100">ROUND(G242 * (1 + 27.3 / 100), 2)</f>
        <v>341.25</v>
      </c>
      <c r="I242" s="107">
        <f t="shared" ref="I242:I252" si="101">ROUND(F242 * H242, 2)</f>
        <v>37878.75</v>
      </c>
      <c r="J242" s="108">
        <f t="shared" ref="J242:J252" si="102">I242/$H$280</f>
        <v>1.1734838133725172E-2</v>
      </c>
      <c r="L242" s="57">
        <f t="shared" si="81"/>
        <v>29755.77</v>
      </c>
    </row>
    <row r="243" spans="1:12" ht="39" customHeight="1" x14ac:dyDescent="0.25">
      <c r="A243" s="104" t="s">
        <v>637</v>
      </c>
      <c r="B243" s="104">
        <f>IFERROR(VLOOKUP(A243,MEMORIA!$A:$I,2,FALSE),"NÃO TEM")</f>
        <v>3281</v>
      </c>
      <c r="C243" s="104" t="str">
        <f>IFERROR(VLOOKUP(A243,MEMORIA!$A:$I,4,FALSE),"NÃO TEM")</f>
        <v>ORSE</v>
      </c>
      <c r="D243" s="105" t="str">
        <f>IFERROR(VLOOKUP(A243,MEMORIA!$A:$I,3,FALSE),"NÃO TEM")</f>
        <v>PONTO DE INTERRUPTOR 02 SEÇÕES (2 S) EMBUTIDO COM ELETRODUTO DE PVC FLEXÍVEL SANFONADO EMBUTIDO Ø 3/4"</v>
      </c>
      <c r="E243" s="104" t="str">
        <f>IFERROR(VLOOKUP(A243,MEMORIA!$A:$I,5,FALSE),"NÃO TEM")</f>
        <v>pt</v>
      </c>
      <c r="F243" s="106">
        <f>IFERROR(VLOOKUP(A243,MEMORIA!$A:$I,6,FALSE),"NÃO TEM")</f>
        <v>22</v>
      </c>
      <c r="G243" s="107">
        <f>IFERROR(VLOOKUP(A243,MEMORIA!$A:$I,7,FALSE),"NÃO TEM")</f>
        <v>196.95999999999998</v>
      </c>
      <c r="H243" s="107">
        <f t="shared" si="100"/>
        <v>250.73</v>
      </c>
      <c r="I243" s="107">
        <f t="shared" si="101"/>
        <v>5516.06</v>
      </c>
      <c r="J243" s="108">
        <f t="shared" si="102"/>
        <v>1.708875589503774E-3</v>
      </c>
      <c r="L243" s="57">
        <f t="shared" si="81"/>
        <v>4333.12</v>
      </c>
    </row>
    <row r="244" spans="1:12" ht="39" customHeight="1" x14ac:dyDescent="0.25">
      <c r="A244" s="104" t="s">
        <v>638</v>
      </c>
      <c r="B244" s="104">
        <f>IFERROR(VLOOKUP(A244,MEMORIA!$A:$I,2,FALSE),"NÃO TEM")</f>
        <v>3398</v>
      </c>
      <c r="C244" s="104" t="str">
        <f>IFERROR(VLOOKUP(A244,MEMORIA!$A:$I,4,FALSE),"NÃO TEM")</f>
        <v>ORSE</v>
      </c>
      <c r="D244" s="105" t="str">
        <f>IFERROR(VLOOKUP(A244,MEMORIA!$A:$I,3,FALSE),"NÃO TEM")</f>
        <v>PONTO DE TOMADA 2P+T, ABNT, 10 A, DE USO GERAL, EM PISOS, COM ELETRODUTO DE PVC FLEXÍVEL SANFONADO EMBUTIDO Ø 3/4", INCLUSIVE ATERRAMENTO</v>
      </c>
      <c r="E244" s="104" t="str">
        <f>IFERROR(VLOOKUP(A244,MEMORIA!$A:$I,5,FALSE),"NÃO TEM")</f>
        <v>pt</v>
      </c>
      <c r="F244" s="106">
        <f>IFERROR(VLOOKUP(A244,MEMORIA!$A:$I,6,FALSE),"NÃO TEM")</f>
        <v>73</v>
      </c>
      <c r="G244" s="107">
        <f>IFERROR(VLOOKUP(A244,MEMORIA!$A:$I,7,FALSE),"NÃO TEM")</f>
        <v>257.56</v>
      </c>
      <c r="H244" s="107">
        <f t="shared" si="100"/>
        <v>327.87</v>
      </c>
      <c r="I244" s="107">
        <f t="shared" si="101"/>
        <v>23934.51</v>
      </c>
      <c r="J244" s="108">
        <f t="shared" si="102"/>
        <v>7.4149120723367712E-3</v>
      </c>
      <c r="L244" s="57">
        <f t="shared" si="81"/>
        <v>18801.88</v>
      </c>
    </row>
    <row r="245" spans="1:12" ht="26.1" customHeight="1" x14ac:dyDescent="0.25">
      <c r="A245" s="104" t="s">
        <v>639</v>
      </c>
      <c r="B245" s="104" t="str">
        <f>IFERROR(VLOOKUP(A245,MEMORIA!$A:$I,2,FALSE),"NÃO TEM")</f>
        <v>CPU4</v>
      </c>
      <c r="C245" s="104" t="str">
        <f>IFERROR(VLOOKUP(A245,MEMORIA!$A:$I,4,FALSE),"NÃO TEM")</f>
        <v>Próprio</v>
      </c>
      <c r="D245" s="105" t="str">
        <f>IFERROR(VLOOKUP(A245,MEMORIA!$A:$I,3,FALSE),"NÃO TEM")</f>
        <v>RAMAL ELÉTRICO PARA AR CONDICIONADO - BIFÁSICO 220 VAC</v>
      </c>
      <c r="E245" s="104" t="str">
        <f>IFERROR(VLOOKUP(A245,MEMORIA!$A:$I,5,FALSE),"NÃO TEM")</f>
        <v>UN</v>
      </c>
      <c r="F245" s="106">
        <f>IFERROR(VLOOKUP(A245,MEMORIA!$A:$I,6,FALSE),"NÃO TEM")</f>
        <v>25</v>
      </c>
      <c r="G245" s="107">
        <f>IFERROR(VLOOKUP(A245,MEMORIA!$A:$I,7,FALSE),"NÃO TEM")</f>
        <v>423.14</v>
      </c>
      <c r="H245" s="107">
        <f t="shared" si="100"/>
        <v>538.66</v>
      </c>
      <c r="I245" s="107">
        <f t="shared" si="101"/>
        <v>13466.5</v>
      </c>
      <c r="J245" s="108">
        <f t="shared" si="102"/>
        <v>4.1719221919363772E-3</v>
      </c>
      <c r="L245" s="57">
        <f t="shared" si="81"/>
        <v>10578.5</v>
      </c>
    </row>
    <row r="246" spans="1:12" ht="39" customHeight="1" x14ac:dyDescent="0.25">
      <c r="A246" s="104" t="s">
        <v>640</v>
      </c>
      <c r="B246" s="104">
        <f>IFERROR(VLOOKUP(A246,MEMORIA!$A:$I,2,FALSE),"NÃO TEM")</f>
        <v>91931</v>
      </c>
      <c r="C246" s="104" t="str">
        <f>IFERROR(VLOOKUP(A246,MEMORIA!$A:$I,4,FALSE),"NÃO TEM")</f>
        <v>SINAPI</v>
      </c>
      <c r="D246" s="105" t="str">
        <f>IFERROR(VLOOKUP(A246,MEMORIA!$A:$I,3,FALSE),"NÃO TEM")</f>
        <v>CABO DE COBRE FLEXÍVEL ISOLADO, 6 MM², ANTI-CHAMA 0,6/1,0 KV, PARA CIRCUITOS TERMINAIS - FORNECIMENTO E INSTALAÇÃO. AF_03/2023</v>
      </c>
      <c r="E246" s="104" t="str">
        <f>IFERROR(VLOOKUP(A246,MEMORIA!$A:$I,5,FALSE),"NÃO TEM")</f>
        <v>M</v>
      </c>
      <c r="F246" s="106">
        <f>IFERROR(VLOOKUP(A246,MEMORIA!$A:$I,6,FALSE),"NÃO TEM")</f>
        <v>890</v>
      </c>
      <c r="G246" s="107">
        <f>IFERROR(VLOOKUP(A246,MEMORIA!$A:$I,7,FALSE),"NÃO TEM")</f>
        <v>11.06</v>
      </c>
      <c r="H246" s="107">
        <f t="shared" si="100"/>
        <v>14.08</v>
      </c>
      <c r="I246" s="107">
        <f t="shared" si="101"/>
        <v>12531.2</v>
      </c>
      <c r="J246" s="108">
        <f t="shared" si="102"/>
        <v>3.8821662177695119E-3</v>
      </c>
      <c r="L246" s="57">
        <f t="shared" si="81"/>
        <v>9843.4</v>
      </c>
    </row>
    <row r="247" spans="1:12" ht="51.95" customHeight="1" x14ac:dyDescent="0.25">
      <c r="A247" s="104" t="s">
        <v>641</v>
      </c>
      <c r="B247" s="104">
        <f>IFERROR(VLOOKUP(A247,MEMORIA!$A:$I,2,FALSE),"NÃO TEM")</f>
        <v>101881</v>
      </c>
      <c r="C247" s="104" t="str">
        <f>IFERROR(VLOOKUP(A247,MEMORIA!$A:$I,4,FALSE),"NÃO TEM")</f>
        <v>SINAPI</v>
      </c>
      <c r="D247" s="105" t="str">
        <f>IFERROR(VLOOKUP(A247,MEMORIA!$A:$I,3,FALSE),"NÃO TEM")</f>
        <v>QUADRO DE DISTRIBUIÇÃO DE ENERGIA EM CHAPA DE AÇO GALVANIZADO, DE EMBUTIR, COM BARRAMENTO TRIFÁSICO, PARA 40 DISJUNTORES DIN 100A - FORNECIMENTO E INSTALAÇÃO. AF_10/2020</v>
      </c>
      <c r="E247" s="104" t="str">
        <f>IFERROR(VLOOKUP(A247,MEMORIA!$A:$I,5,FALSE),"NÃO TEM")</f>
        <v>UN</v>
      </c>
      <c r="F247" s="106">
        <f>IFERROR(VLOOKUP(A247,MEMORIA!$A:$I,6,FALSE),"NÃO TEM")</f>
        <v>4</v>
      </c>
      <c r="G247" s="107">
        <f>IFERROR(VLOOKUP(A247,MEMORIA!$A:$I,7,FALSE),"NÃO TEM")</f>
        <v>824.28000000000009</v>
      </c>
      <c r="H247" s="107">
        <f t="shared" si="100"/>
        <v>1049.31</v>
      </c>
      <c r="I247" s="107">
        <f t="shared" si="101"/>
        <v>4197.24</v>
      </c>
      <c r="J247" s="108">
        <f t="shared" si="102"/>
        <v>1.3003051053267767E-3</v>
      </c>
      <c r="L247" s="57">
        <f t="shared" si="81"/>
        <v>3297.12</v>
      </c>
    </row>
    <row r="248" spans="1:12" ht="26.1" customHeight="1" x14ac:dyDescent="0.25">
      <c r="A248" s="104" t="s">
        <v>642</v>
      </c>
      <c r="B248" s="104">
        <f>IFERROR(VLOOKUP(A248,MEMORIA!$A:$I,2,FALSE),"NÃO TEM")</f>
        <v>93653</v>
      </c>
      <c r="C248" s="104" t="str">
        <f>IFERROR(VLOOKUP(A248,MEMORIA!$A:$I,4,FALSE),"NÃO TEM")</f>
        <v>SINAPI</v>
      </c>
      <c r="D248" s="105" t="str">
        <f>IFERROR(VLOOKUP(A248,MEMORIA!$A:$I,3,FALSE),"NÃO TEM")</f>
        <v>DISJUNTOR MONOPOLAR TIPO DIN, CORRENTE NOMINAL DE 10A - FORNECIMENTO E INSTALAÇÃO. AF_10/2020</v>
      </c>
      <c r="E248" s="104" t="str">
        <f>IFERROR(VLOOKUP(A248,MEMORIA!$A:$I,5,FALSE),"NÃO TEM")</f>
        <v>UN</v>
      </c>
      <c r="F248" s="106">
        <f>IFERROR(VLOOKUP(A248,MEMORIA!$A:$I,6,FALSE),"NÃO TEM")</f>
        <v>36</v>
      </c>
      <c r="G248" s="107">
        <f>IFERROR(VLOOKUP(A248,MEMORIA!$A:$I,7,FALSE),"NÃO TEM")</f>
        <v>10.3</v>
      </c>
      <c r="H248" s="107">
        <f t="shared" si="100"/>
        <v>13.11</v>
      </c>
      <c r="I248" s="107">
        <f t="shared" si="101"/>
        <v>471.96</v>
      </c>
      <c r="J248" s="108">
        <f t="shared" si="102"/>
        <v>1.4621322524087865E-4</v>
      </c>
      <c r="L248" s="57">
        <f t="shared" si="81"/>
        <v>370.8</v>
      </c>
    </row>
    <row r="249" spans="1:12" ht="26.1" customHeight="1" x14ac:dyDescent="0.25">
      <c r="A249" s="104" t="s">
        <v>643</v>
      </c>
      <c r="B249" s="104">
        <f>IFERROR(VLOOKUP(A249,MEMORIA!$A:$I,2,FALSE),"NÃO TEM")</f>
        <v>93654</v>
      </c>
      <c r="C249" s="104" t="str">
        <f>IFERROR(VLOOKUP(A249,MEMORIA!$A:$I,4,FALSE),"NÃO TEM")</f>
        <v>SINAPI</v>
      </c>
      <c r="D249" s="105" t="str">
        <f>IFERROR(VLOOKUP(A249,MEMORIA!$A:$I,3,FALSE),"NÃO TEM")</f>
        <v>DISJUNTOR MONOPOLAR TIPO DIN, CORRENTE NOMINAL DE 16A - FORNECIMENTO E INSTALAÇÃO. AF_10/2020</v>
      </c>
      <c r="E249" s="104" t="str">
        <f>IFERROR(VLOOKUP(A249,MEMORIA!$A:$I,5,FALSE),"NÃO TEM")</f>
        <v>UN</v>
      </c>
      <c r="F249" s="106">
        <f>IFERROR(VLOOKUP(A249,MEMORIA!$A:$I,6,FALSE),"NÃO TEM")</f>
        <v>28</v>
      </c>
      <c r="G249" s="107">
        <f>IFERROR(VLOOKUP(A249,MEMORIA!$A:$I,7,FALSE),"NÃO TEM")</f>
        <v>10.87</v>
      </c>
      <c r="H249" s="107">
        <f t="shared" si="100"/>
        <v>13.84</v>
      </c>
      <c r="I249" s="107">
        <f t="shared" si="101"/>
        <v>387.52</v>
      </c>
      <c r="J249" s="108">
        <f t="shared" si="102"/>
        <v>1.2005371015625327E-4</v>
      </c>
      <c r="L249" s="57">
        <f t="shared" si="81"/>
        <v>304.36</v>
      </c>
    </row>
    <row r="250" spans="1:12" ht="26.1" customHeight="1" x14ac:dyDescent="0.25">
      <c r="A250" s="104" t="s">
        <v>644</v>
      </c>
      <c r="B250" s="104">
        <f>IFERROR(VLOOKUP(A250,MEMORIA!$A:$I,2,FALSE),"NÃO TEM")</f>
        <v>93655</v>
      </c>
      <c r="C250" s="104" t="str">
        <f>IFERROR(VLOOKUP(A250,MEMORIA!$A:$I,4,FALSE),"NÃO TEM")</f>
        <v>SINAPI</v>
      </c>
      <c r="D250" s="105" t="str">
        <f>IFERROR(VLOOKUP(A250,MEMORIA!$A:$I,3,FALSE),"NÃO TEM")</f>
        <v>DISJUNTOR MONOPOLAR TIPO DIN, CORRENTE NOMINAL DE 20A - FORNECIMENTO E INSTALAÇÃO. AF_10/2020</v>
      </c>
      <c r="E250" s="104" t="str">
        <f>IFERROR(VLOOKUP(A250,MEMORIA!$A:$I,5,FALSE),"NÃO TEM")</f>
        <v>UN</v>
      </c>
      <c r="F250" s="106">
        <f>IFERROR(VLOOKUP(A250,MEMORIA!$A:$I,6,FALSE),"NÃO TEM")</f>
        <v>28</v>
      </c>
      <c r="G250" s="107">
        <f>IFERROR(VLOOKUP(A250,MEMORIA!$A:$I,7,FALSE),"NÃO TEM")</f>
        <v>12.05</v>
      </c>
      <c r="H250" s="107">
        <f t="shared" si="100"/>
        <v>15.34</v>
      </c>
      <c r="I250" s="107">
        <f t="shared" si="101"/>
        <v>429.52</v>
      </c>
      <c r="J250" s="108">
        <f t="shared" si="102"/>
        <v>1.3306531169052929E-4</v>
      </c>
      <c r="L250" s="57">
        <f t="shared" si="81"/>
        <v>337.4</v>
      </c>
    </row>
    <row r="251" spans="1:12" ht="26.1" customHeight="1" x14ac:dyDescent="0.25">
      <c r="A251" s="104" t="s">
        <v>645</v>
      </c>
      <c r="B251" s="104">
        <f>IFERROR(VLOOKUP(A251,MEMORIA!$A:$I,2,FALSE),"NÃO TEM")</f>
        <v>93656</v>
      </c>
      <c r="C251" s="104" t="str">
        <f>IFERROR(VLOOKUP(A251,MEMORIA!$A:$I,4,FALSE),"NÃO TEM")</f>
        <v>SINAPI</v>
      </c>
      <c r="D251" s="105" t="str">
        <f>IFERROR(VLOOKUP(A251,MEMORIA!$A:$I,3,FALSE),"NÃO TEM")</f>
        <v>DISJUNTOR MONOPOLAR TIPO DIN, CORRENTE NOMINAL DE 25A - FORNECIMENTO E INSTALAÇÃO. AF_10/2020</v>
      </c>
      <c r="E251" s="104" t="str">
        <f>IFERROR(VLOOKUP(A251,MEMORIA!$A:$I,5,FALSE),"NÃO TEM")</f>
        <v>UN</v>
      </c>
      <c r="F251" s="106">
        <f>IFERROR(VLOOKUP(A251,MEMORIA!$A:$I,6,FALSE),"NÃO TEM")</f>
        <v>20</v>
      </c>
      <c r="G251" s="107">
        <f>IFERROR(VLOOKUP(A251,MEMORIA!$A:$I,7,FALSE),"NÃO TEM")</f>
        <v>12.05</v>
      </c>
      <c r="H251" s="107">
        <f t="shared" si="100"/>
        <v>15.34</v>
      </c>
      <c r="I251" s="107">
        <f t="shared" si="101"/>
        <v>306.8</v>
      </c>
      <c r="J251" s="108">
        <f t="shared" si="102"/>
        <v>9.5046651207520929E-5</v>
      </c>
      <c r="L251" s="57">
        <f t="shared" si="81"/>
        <v>241</v>
      </c>
    </row>
    <row r="252" spans="1:12" ht="39" customHeight="1" x14ac:dyDescent="0.25">
      <c r="A252" s="104" t="s">
        <v>646</v>
      </c>
      <c r="B252" s="104">
        <f>IFERROR(VLOOKUP(A252,MEMORIA!$A:$I,2,FALSE),"NÃO TEM")</f>
        <v>101894</v>
      </c>
      <c r="C252" s="104" t="str">
        <f>IFERROR(VLOOKUP(A252,MEMORIA!$A:$I,4,FALSE),"NÃO TEM")</f>
        <v>SINAPI</v>
      </c>
      <c r="D252" s="105" t="str">
        <f>IFERROR(VLOOKUP(A252,MEMORIA!$A:$I,3,FALSE),"NÃO TEM")</f>
        <v>DISPOSITIVO DR, 4 POLOS, SENSIBILIDADE DE 30 MA, CORRENTE 100 A, TIPO AC - FORNECIMENTO E INSTALAÇÃO.</v>
      </c>
      <c r="E252" s="104" t="str">
        <f>IFERROR(VLOOKUP(A252,MEMORIA!$A:$I,5,FALSE),"NÃO TEM")</f>
        <v>UN</v>
      </c>
      <c r="F252" s="106">
        <f>IFERROR(VLOOKUP(A252,MEMORIA!$A:$I,6,FALSE),"NÃO TEM")</f>
        <v>4</v>
      </c>
      <c r="G252" s="107">
        <f>IFERROR(VLOOKUP(A252,MEMORIA!$A:$I,7,FALSE),"NÃO TEM")</f>
        <v>139.15</v>
      </c>
      <c r="H252" s="107">
        <f t="shared" si="100"/>
        <v>177.14</v>
      </c>
      <c r="I252" s="107">
        <f t="shared" si="101"/>
        <v>708.56</v>
      </c>
      <c r="J252" s="108">
        <f t="shared" si="102"/>
        <v>2.1951191388396683E-4</v>
      </c>
      <c r="L252" s="57">
        <f t="shared" si="81"/>
        <v>556.6</v>
      </c>
    </row>
    <row r="253" spans="1:12" ht="26.1" customHeight="1" x14ac:dyDescent="0.25">
      <c r="A253" s="109" t="s">
        <v>647</v>
      </c>
      <c r="B253" s="109">
        <f>IFERROR(VLOOKUP(A253,MEMORIA!$A:$I,2,FALSE),"NÃO TEM")</f>
        <v>39449</v>
      </c>
      <c r="C253" s="109" t="str">
        <f>IFERROR(VLOOKUP(A253,MEMORIA!$A:$I,4,FALSE),"NÃO TEM")</f>
        <v>SINAPI</v>
      </c>
      <c r="D253" s="110" t="str">
        <f>IFERROR(VLOOKUP(A253,MEMORIA!$A:$I,3,FALSE),"NÃO TEM")</f>
        <v>DISPOSITIVO DR, 4 POLOS, SENSIBILIDADE DE 30 MA, CORRENTE DE 63 A, TIPO AC - FORNECIMENTO E INSTALAÇÃO.</v>
      </c>
      <c r="E253" s="109" t="str">
        <f>IFERROR(VLOOKUP(A253,MEMORIA!$A:$I,5,FALSE),"NÃO TEM")</f>
        <v>UN</v>
      </c>
      <c r="F253" s="111">
        <f>IFERROR(VLOOKUP(A253,MEMORIA!$A:$I,6,FALSE),"NÃO TEM")</f>
        <v>4</v>
      </c>
      <c r="G253" s="112">
        <f>IFERROR(VLOOKUP(A253,MEMORIA!$A:$I,7,FALSE),"NÃO TEM")</f>
        <v>273.74</v>
      </c>
      <c r="H253" s="112">
        <f t="shared" si="100"/>
        <v>348.47</v>
      </c>
      <c r="I253" s="112">
        <f>ROUND(F253 * H253, 2)</f>
        <v>1393.88</v>
      </c>
      <c r="J253" s="113">
        <f>I253/$H$280</f>
        <v>4.3182407491896765E-4</v>
      </c>
      <c r="L253" s="57">
        <f t="shared" si="81"/>
        <v>1094.96</v>
      </c>
    </row>
    <row r="254" spans="1:12" ht="26.1" customHeight="1" x14ac:dyDescent="0.25">
      <c r="A254" s="109" t="s">
        <v>648</v>
      </c>
      <c r="B254" s="109">
        <f>IFERROR(VLOOKUP(A254,MEMORIA!$A:$I,2,FALSE),"NÃO TEM")</f>
        <v>13947</v>
      </c>
      <c r="C254" s="109" t="str">
        <f>IFERROR(VLOOKUP(A254,MEMORIA!$A:$I,4,FALSE),"NÃO TEM")</f>
        <v>ORSE</v>
      </c>
      <c r="D254" s="110" t="str">
        <f>IFERROR(VLOOKUP(A254,MEMORIA!$A:$I,3,FALSE),"NÃO TEM")</f>
        <v>LUMINÁRIA PLAFON (SOBREPOR) 40 X 40 - 36 W - 6000K - G- LIGHT OU SIMILAR</v>
      </c>
      <c r="E254" s="109" t="str">
        <f>IFERROR(VLOOKUP(A254,MEMORIA!$A:$I,5,FALSE),"NÃO TEM")</f>
        <v>un</v>
      </c>
      <c r="F254" s="111">
        <f>IFERROR(VLOOKUP(A254,MEMORIA!$A:$I,6,FALSE),"NÃO TEM")</f>
        <v>115</v>
      </c>
      <c r="G254" s="112">
        <f>IFERROR(VLOOKUP(A254,MEMORIA!$A:$I,7,FALSE),"NÃO TEM")</f>
        <v>203</v>
      </c>
      <c r="H254" s="112">
        <f t="shared" ref="H254" si="103">ROUND(G254 * (1 + 27.3 / 100), 2)</f>
        <v>258.42</v>
      </c>
      <c r="I254" s="112">
        <f>ROUND(F254 * H254, 2)</f>
        <v>29718.3</v>
      </c>
      <c r="J254" s="113">
        <f>I254/$H$280</f>
        <v>9.2067304256208248E-3</v>
      </c>
      <c r="L254" s="57">
        <f t="shared" si="81"/>
        <v>23345</v>
      </c>
    </row>
    <row r="255" spans="1:12" ht="24" customHeight="1" x14ac:dyDescent="0.25">
      <c r="A255" s="99" t="s">
        <v>616</v>
      </c>
      <c r="B255" s="99"/>
      <c r="C255" s="99"/>
      <c r="D255" s="100" t="s">
        <v>116</v>
      </c>
      <c r="E255" s="100"/>
      <c r="F255" s="101"/>
      <c r="G255" s="100"/>
      <c r="H255" s="100"/>
      <c r="I255" s="102">
        <f>I256+I261+I274</f>
        <v>100682.26999999999</v>
      </c>
      <c r="J255" s="103">
        <f t="shared" ref="J255:J256" si="104">I255/$H$280</f>
        <v>3.1191370923961691E-2</v>
      </c>
      <c r="L255" s="57">
        <f t="shared" si="81"/>
        <v>0</v>
      </c>
    </row>
    <row r="256" spans="1:12" ht="24" customHeight="1" x14ac:dyDescent="0.25">
      <c r="A256" s="99" t="s">
        <v>650</v>
      </c>
      <c r="B256" s="99"/>
      <c r="C256" s="99"/>
      <c r="D256" s="100" t="s">
        <v>117</v>
      </c>
      <c r="E256" s="100"/>
      <c r="F256" s="101"/>
      <c r="G256" s="100"/>
      <c r="H256" s="100"/>
      <c r="I256" s="102">
        <f>SUM(I257:I260)</f>
        <v>13427.400000000001</v>
      </c>
      <c r="J256" s="103">
        <f t="shared" si="104"/>
        <v>4.1598090105080393E-3</v>
      </c>
      <c r="L256" s="57">
        <f t="shared" si="81"/>
        <v>0</v>
      </c>
    </row>
    <row r="257" spans="1:12" ht="39" customHeight="1" x14ac:dyDescent="0.25">
      <c r="A257" s="104" t="s">
        <v>651</v>
      </c>
      <c r="B257" s="104">
        <f>IFERROR(VLOOKUP(A257,MEMORIA!$A:$I,2,FALSE),"NÃO TEM")</f>
        <v>97599</v>
      </c>
      <c r="C257" s="104" t="str">
        <f>IFERROR(VLOOKUP(A257,MEMORIA!$A:$I,4,FALSE),"NÃO TEM")</f>
        <v>SINAPI</v>
      </c>
      <c r="D257" s="105" t="str">
        <f>IFERROR(VLOOKUP(A257,MEMORIA!$A:$I,3,FALSE),"NÃO TEM")</f>
        <v>LUMINÁRIA DE EMERGÊNCIA SLIM, COM 60 LEDS, 2 W - FORNECIMENTO E INSTALAÇÃO.</v>
      </c>
      <c r="E257" s="104" t="str">
        <f>IFERROR(VLOOKUP(A257,MEMORIA!$A:$I,5,FALSE),"NÃO TEM")</f>
        <v>UN</v>
      </c>
      <c r="F257" s="106">
        <f>IFERROR(VLOOKUP(A257,MEMORIA!$A:$I,6,FALSE),"NÃO TEM")</f>
        <v>20</v>
      </c>
      <c r="G257" s="107">
        <f>IFERROR(VLOOKUP(A257,MEMORIA!$A:$I,7,FALSE),"NÃO TEM")</f>
        <v>17.649999999999999</v>
      </c>
      <c r="H257" s="107">
        <f t="shared" ref="H257:H260" si="105">ROUND(G257 * (1 + 27.3 / 100), 2)</f>
        <v>22.47</v>
      </c>
      <c r="I257" s="107">
        <f t="shared" ref="I257:I260" si="106">ROUND(F257 * H257, 2)</f>
        <v>449.4</v>
      </c>
      <c r="J257" s="108">
        <f t="shared" ref="J257:J260" si="107">I257/$H$280</f>
        <v>1.3922413641675327E-4</v>
      </c>
      <c r="L257" s="57">
        <f t="shared" si="81"/>
        <v>353</v>
      </c>
    </row>
    <row r="258" spans="1:12" ht="39" customHeight="1" x14ac:dyDescent="0.25">
      <c r="A258" s="104" t="s">
        <v>652</v>
      </c>
      <c r="B258" s="104">
        <f>IFERROR(VLOOKUP(A258,MEMORIA!$A:$I,2,FALSE),"NÃO TEM")</f>
        <v>101906</v>
      </c>
      <c r="C258" s="104" t="str">
        <f>IFERROR(VLOOKUP(A258,MEMORIA!$A:$I,4,FALSE),"NÃO TEM")</f>
        <v>SINAPI</v>
      </c>
      <c r="D258" s="105" t="str">
        <f>IFERROR(VLOOKUP(A258,MEMORIA!$A:$I,3,FALSE),"NÃO TEM")</f>
        <v>EXTINTOR DE INCÊNDIO PORTÁTIL COM CARGA DE CO2 DE 4 KG, CLASSE BC - FORNECIMENTO E INSTALAÇÃO.
AF_10/2020_PE</v>
      </c>
      <c r="E258" s="104" t="str">
        <f>IFERROR(VLOOKUP(A258,MEMORIA!$A:$I,5,FALSE),"NÃO TEM")</f>
        <v>UN</v>
      </c>
      <c r="F258" s="106">
        <f>IFERROR(VLOOKUP(A258,MEMORIA!$A:$I,6,FALSE),"NÃO TEM")</f>
        <v>8</v>
      </c>
      <c r="G258" s="107">
        <f>IFERROR(VLOOKUP(A258,MEMORIA!$A:$I,7,FALSE),"NÃO TEM")</f>
        <v>852.43</v>
      </c>
      <c r="H258" s="107">
        <f t="shared" si="105"/>
        <v>1085.1400000000001</v>
      </c>
      <c r="I258" s="107">
        <f t="shared" si="106"/>
        <v>8681.1200000000008</v>
      </c>
      <c r="J258" s="108">
        <f t="shared" si="107"/>
        <v>2.6894112931246223E-3</v>
      </c>
      <c r="L258" s="57">
        <f t="shared" si="81"/>
        <v>6819.44</v>
      </c>
    </row>
    <row r="259" spans="1:12" ht="39" customHeight="1" x14ac:dyDescent="0.25">
      <c r="A259" s="104" t="s">
        <v>653</v>
      </c>
      <c r="B259" s="104">
        <f>IFERROR(VLOOKUP(A259,MEMORIA!$A:$I,2,FALSE),"NÃO TEM")</f>
        <v>101905</v>
      </c>
      <c r="C259" s="104" t="str">
        <f>IFERROR(VLOOKUP(A259,MEMORIA!$A:$I,4,FALSE),"NÃO TEM")</f>
        <v>SINAPI</v>
      </c>
      <c r="D259" s="105" t="str">
        <f>IFERROR(VLOOKUP(A259,MEMORIA!$A:$I,3,FALSE),"NÃO TEM")</f>
        <v>EXTINTOR DE INCÊNDIO PORTÁTIL COM CARGA DE ÁGUA PRESSURIZADA DE 10 L, CLASSE A - FORNECIMENTO E
INSTALAÇÃO. AF_10/2020_PE</v>
      </c>
      <c r="E259" s="104" t="str">
        <f>IFERROR(VLOOKUP(A259,MEMORIA!$A:$I,5,FALSE),"NÃO TEM")</f>
        <v>UN</v>
      </c>
      <c r="F259" s="106">
        <f>IFERROR(VLOOKUP(A259,MEMORIA!$A:$I,6,FALSE),"NÃO TEM")</f>
        <v>8</v>
      </c>
      <c r="G259" s="107">
        <f>IFERROR(VLOOKUP(A259,MEMORIA!$A:$I,7,FALSE),"NÃO TEM")</f>
        <v>284.17</v>
      </c>
      <c r="H259" s="107">
        <f t="shared" si="105"/>
        <v>361.75</v>
      </c>
      <c r="I259" s="107">
        <f t="shared" si="106"/>
        <v>2894</v>
      </c>
      <c r="J259" s="108">
        <f t="shared" si="107"/>
        <v>8.9656130571892287E-4</v>
      </c>
      <c r="L259" s="57">
        <f t="shared" si="81"/>
        <v>2273.36</v>
      </c>
    </row>
    <row r="260" spans="1:12" ht="39" customHeight="1" x14ac:dyDescent="0.25">
      <c r="A260" s="104" t="s">
        <v>654</v>
      </c>
      <c r="B260" s="104">
        <f>IFERROR(VLOOKUP(A260,MEMORIA!$A:$I,2,FALSE),"NÃO TEM")</f>
        <v>101908</v>
      </c>
      <c r="C260" s="104" t="str">
        <f>IFERROR(VLOOKUP(A260,MEMORIA!$A:$I,4,FALSE),"NÃO TEM")</f>
        <v>SINAPI</v>
      </c>
      <c r="D260" s="105" t="str">
        <f>IFERROR(VLOOKUP(A260,MEMORIA!$A:$I,3,FALSE),"NÃO TEM")</f>
        <v>EXTINTOR DE INCÊNDIO PORTÁTIL COM CARGA DE PQS DE 4 KG, CLASSE BC - FORNECIMENTO E INSTALAÇÃO.
AF_10/2020_PE</v>
      </c>
      <c r="E260" s="104" t="str">
        <f>IFERROR(VLOOKUP(A260,MEMORIA!$A:$I,5,FALSE),"NÃO TEM")</f>
        <v>UN</v>
      </c>
      <c r="F260" s="106">
        <f>IFERROR(VLOOKUP(A260,MEMORIA!$A:$I,6,FALSE),"NÃO TEM")</f>
        <v>4</v>
      </c>
      <c r="G260" s="107">
        <f>IFERROR(VLOOKUP(A260,MEMORIA!$A:$I,7,FALSE),"NÃO TEM")</f>
        <v>275.51</v>
      </c>
      <c r="H260" s="107">
        <f t="shared" si="105"/>
        <v>350.72</v>
      </c>
      <c r="I260" s="107">
        <f t="shared" si="106"/>
        <v>1402.88</v>
      </c>
      <c r="J260" s="108">
        <f t="shared" si="107"/>
        <v>4.3461227524774107E-4</v>
      </c>
      <c r="L260" s="57">
        <f t="shared" si="81"/>
        <v>1102.04</v>
      </c>
    </row>
    <row r="261" spans="1:12" ht="26.1" customHeight="1" x14ac:dyDescent="0.25">
      <c r="A261" s="99" t="s">
        <v>787</v>
      </c>
      <c r="B261" s="99"/>
      <c r="C261" s="99"/>
      <c r="D261" s="100" t="s">
        <v>127</v>
      </c>
      <c r="E261" s="100"/>
      <c r="F261" s="101"/>
      <c r="G261" s="100"/>
      <c r="H261" s="100"/>
      <c r="I261" s="102">
        <f>SUM(I262:I273)</f>
        <v>60286.119999999988</v>
      </c>
      <c r="J261" s="103">
        <f>I261/$H$280</f>
        <v>1.8676642178274933E-2</v>
      </c>
      <c r="L261" s="57">
        <f t="shared" si="81"/>
        <v>0</v>
      </c>
    </row>
    <row r="262" spans="1:12" ht="39" customHeight="1" x14ac:dyDescent="0.25">
      <c r="A262" s="104" t="s">
        <v>788</v>
      </c>
      <c r="B262" s="104" t="str">
        <f>IFERROR(VLOOKUP(A262,MEMORIA!$A:$I,2,FALSE),"NÃO TEM")</f>
        <v>CPU7623</v>
      </c>
      <c r="C262" s="104" t="str">
        <f>IFERROR(VLOOKUP(A262,MEMORIA!$A:$I,4,FALSE),"NÃO TEM")</f>
        <v>Próprio</v>
      </c>
      <c r="D262" s="105" t="str">
        <f>IFERROR(VLOOKUP(A262,MEMORIA!$A:$I,3,FALSE),"NÃO TEM")</f>
        <v>GRAVADOR DE VIDEO NVR 16 CANAIS + POE INTEGRADO COM 4K DE RESOLUÇÃO, HD DE 2 TB, HOMOLOGADO (INSTALAÇÃO INCLUSA)</v>
      </c>
      <c r="E262" s="104" t="str">
        <f>IFERROR(VLOOKUP(A262,MEMORIA!$A:$I,5,FALSE),"NÃO TEM")</f>
        <v>UN</v>
      </c>
      <c r="F262" s="106">
        <f>IFERROR(VLOOKUP(A262,MEMORIA!$A:$I,6,FALSE),"NÃO TEM")</f>
        <v>1</v>
      </c>
      <c r="G262" s="107">
        <f>IFERROR(VLOOKUP(A262,MEMORIA!$A:$I,7,FALSE),"NÃO TEM")</f>
        <v>4805.38</v>
      </c>
      <c r="H262" s="107">
        <f t="shared" ref="H262:H273" si="108">ROUND(G262 * (1 + 27.3 / 100), 2)</f>
        <v>6117.25</v>
      </c>
      <c r="I262" s="107">
        <f t="shared" ref="I262:I273" si="109">ROUND(F262 * H262, 2)</f>
        <v>6117.25</v>
      </c>
      <c r="J262" s="108">
        <f t="shared" ref="J262:J273" si="110">I262/$H$280</f>
        <v>1.8951242734654738E-3</v>
      </c>
      <c r="L262" s="57">
        <f t="shared" si="81"/>
        <v>4805.38</v>
      </c>
    </row>
    <row r="263" spans="1:12" ht="26.1" customHeight="1" x14ac:dyDescent="0.25">
      <c r="A263" s="104" t="s">
        <v>789</v>
      </c>
      <c r="B263" s="104" t="str">
        <f>IFERROR(VLOOKUP(A263,MEMORIA!$A:$I,2,FALSE),"NÃO TEM")</f>
        <v>CPU6</v>
      </c>
      <c r="C263" s="104" t="str">
        <f>IFERROR(VLOOKUP(A263,MEMORIA!$A:$I,4,FALSE),"NÃO TEM")</f>
        <v>Próprio</v>
      </c>
      <c r="D263" s="105" t="str">
        <f>IFERROR(VLOOKUP(A263,MEMORIA!$A:$I,3,FALSE),"NÃO TEM")</f>
        <v>CÂMERA IP 2 MP COM IR 30M, TIPO BULLET, SISTEMA POE (INSTALAÇÃO INCLUSA)</v>
      </c>
      <c r="E263" s="104" t="str">
        <f>IFERROR(VLOOKUP(A263,MEMORIA!$A:$I,5,FALSE),"NÃO TEM")</f>
        <v>UN</v>
      </c>
      <c r="F263" s="106">
        <f>IFERROR(VLOOKUP(A263,MEMORIA!$A:$I,6,FALSE),"NÃO TEM")</f>
        <v>16</v>
      </c>
      <c r="G263" s="107">
        <f>IFERROR(VLOOKUP(A263,MEMORIA!$A:$I,7,FALSE),"NÃO TEM")</f>
        <v>482.01</v>
      </c>
      <c r="H263" s="107">
        <f t="shared" si="108"/>
        <v>613.6</v>
      </c>
      <c r="I263" s="107">
        <f t="shared" si="109"/>
        <v>9817.6</v>
      </c>
      <c r="J263" s="108">
        <f t="shared" si="110"/>
        <v>3.0414928386406697E-3</v>
      </c>
      <c r="L263" s="57">
        <f t="shared" ref="L263:L276" si="111">ROUND(F263 * G263, 2)</f>
        <v>7712.16</v>
      </c>
    </row>
    <row r="264" spans="1:12" ht="26.1" customHeight="1" x14ac:dyDescent="0.25">
      <c r="A264" s="104" t="s">
        <v>790</v>
      </c>
      <c r="B264" s="104" t="str">
        <f>IFERROR(VLOOKUP(A264,MEMORIA!$A:$I,2,FALSE),"NÃO TEM")</f>
        <v>CPU7</v>
      </c>
      <c r="C264" s="104" t="str">
        <f>IFERROR(VLOOKUP(A264,MEMORIA!$A:$I,4,FALSE),"NÃO TEM")</f>
        <v>Próprio</v>
      </c>
      <c r="D264" s="105" t="str">
        <f>IFERROR(VLOOKUP(A264,MEMORIA!$A:$I,3,FALSE),"NÃO TEM")</f>
        <v>CÂMERA IP 2 MP COM IR 30M, TIPO DOME, SISTEMA POE (INSTALAÇÃO INCLUSA)</v>
      </c>
      <c r="E264" s="104" t="str">
        <f>IFERROR(VLOOKUP(A264,MEMORIA!$A:$I,5,FALSE),"NÃO TEM")</f>
        <v>UN</v>
      </c>
      <c r="F264" s="106">
        <f>IFERROR(VLOOKUP(A264,MEMORIA!$A:$I,6,FALSE),"NÃO TEM")</f>
        <v>8</v>
      </c>
      <c r="G264" s="107">
        <f>IFERROR(VLOOKUP(A264,MEMORIA!$A:$I,7,FALSE),"NÃO TEM")</f>
        <v>479.51</v>
      </c>
      <c r="H264" s="107">
        <f t="shared" si="108"/>
        <v>610.41999999999996</v>
      </c>
      <c r="I264" s="107">
        <f t="shared" si="109"/>
        <v>4883.3599999999997</v>
      </c>
      <c r="J264" s="108">
        <f t="shared" si="110"/>
        <v>1.5128651063910017E-3</v>
      </c>
      <c r="L264" s="57">
        <f t="shared" si="111"/>
        <v>3836.08</v>
      </c>
    </row>
    <row r="265" spans="1:12" ht="26.1" customHeight="1" x14ac:dyDescent="0.25">
      <c r="A265" s="104" t="s">
        <v>791</v>
      </c>
      <c r="B265" s="104" t="str">
        <f>IFERROR(VLOOKUP(A265,MEMORIA!$A:$I,2,FALSE),"NÃO TEM")</f>
        <v>CPU8</v>
      </c>
      <c r="C265" s="104" t="str">
        <f>IFERROR(VLOOKUP(A265,MEMORIA!$A:$I,4,FALSE),"NÃO TEM")</f>
        <v>Próprio</v>
      </c>
      <c r="D265" s="105" t="str">
        <f>IFERROR(VLOOKUP(A265,MEMORIA!$A:$I,3,FALSE),"NÃO TEM")</f>
        <v>CABO DE REDE COMUNICAÇÃO LAN 4 PARES 100% COBRE, CAT6, HOMOLOGADO ANATEL (INSTALAÇÃO INCLUSA)</v>
      </c>
      <c r="E265" s="104" t="str">
        <f>IFERROR(VLOOKUP(A265,MEMORIA!$A:$I,5,FALSE),"NÃO TEM")</f>
        <v>UN</v>
      </c>
      <c r="F265" s="106">
        <f>IFERROR(VLOOKUP(A265,MEMORIA!$A:$I,6,FALSE),"NÃO TEM")</f>
        <v>5</v>
      </c>
      <c r="G265" s="107">
        <f>IFERROR(VLOOKUP(A265,MEMORIA!$A:$I,7,FALSE),"NÃO TEM")</f>
        <v>1508.23</v>
      </c>
      <c r="H265" s="107">
        <f t="shared" si="108"/>
        <v>1919.98</v>
      </c>
      <c r="I265" s="107">
        <f t="shared" si="109"/>
        <v>9599.9</v>
      </c>
      <c r="J265" s="108">
        <f t="shared" si="110"/>
        <v>2.9740493706880053E-3</v>
      </c>
      <c r="L265" s="57">
        <f t="shared" si="111"/>
        <v>7541.15</v>
      </c>
    </row>
    <row r="266" spans="1:12" ht="24" customHeight="1" x14ac:dyDescent="0.25">
      <c r="A266" s="104" t="s">
        <v>792</v>
      </c>
      <c r="B266" s="104" t="str">
        <f>IFERROR(VLOOKUP(A266,MEMORIA!$A:$I,2,FALSE),"NÃO TEM")</f>
        <v>62.00.49</v>
      </c>
      <c r="C266" s="104" t="str">
        <f>IFERROR(VLOOKUP(A266,MEMORIA!$A:$I,4,FALSE),"NÃO TEM")</f>
        <v>EMBASA</v>
      </c>
      <c r="D266" s="105" t="str">
        <f>IFERROR(VLOOKUP(A266,MEMORIA!$A:$I,3,FALSE),"NÃO TEM")</f>
        <v>CONECTOR PLUG RJ45 CAT6 (INSTALAÇÃO INCLUSA)</v>
      </c>
      <c r="E266" s="104" t="str">
        <f>IFERROR(VLOOKUP(A266,MEMORIA!$A:$I,5,FALSE),"NÃO TEM")</f>
        <v>M</v>
      </c>
      <c r="F266" s="106">
        <f>IFERROR(VLOOKUP(A266,MEMORIA!$A:$I,6,FALSE),"NÃO TEM")</f>
        <v>120</v>
      </c>
      <c r="G266" s="107">
        <f>IFERROR(VLOOKUP(A266,MEMORIA!$A:$I,7,FALSE),"NÃO TEM")</f>
        <v>11.49</v>
      </c>
      <c r="H266" s="107">
        <f t="shared" si="108"/>
        <v>14.63</v>
      </c>
      <c r="I266" s="107">
        <f t="shared" si="109"/>
        <v>1755.6</v>
      </c>
      <c r="J266" s="108">
        <f t="shared" si="110"/>
        <v>5.4388494413273706E-4</v>
      </c>
      <c r="L266" s="57">
        <f t="shared" si="111"/>
        <v>1378.8</v>
      </c>
    </row>
    <row r="267" spans="1:12" ht="26.1" customHeight="1" x14ac:dyDescent="0.25">
      <c r="A267" s="104" t="s">
        <v>793</v>
      </c>
      <c r="B267" s="104" t="str">
        <f>IFERROR(VLOOKUP(A267,MEMORIA!$A:$I,2,FALSE),"NÃO TEM")</f>
        <v>CPU9</v>
      </c>
      <c r="C267" s="104" t="str">
        <f>IFERROR(VLOOKUP(A267,MEMORIA!$A:$I,4,FALSE),"NÃO TEM")</f>
        <v>Próprio</v>
      </c>
      <c r="D267" s="105" t="str">
        <f>IFERROR(VLOOKUP(A267,MEMORIA!$A:$I,3,FALSE),"NÃO TEM")</f>
        <v>MONITOR 19 COM ENTRADA HDMI E VGA (INSTALAÇÃO INCLUSA)</v>
      </c>
      <c r="E267" s="104" t="str">
        <f>IFERROR(VLOOKUP(A267,MEMORIA!$A:$I,5,FALSE),"NÃO TEM")</f>
        <v>UN</v>
      </c>
      <c r="F267" s="106">
        <f>IFERROR(VLOOKUP(A267,MEMORIA!$A:$I,6,FALSE),"NÃO TEM")</f>
        <v>1</v>
      </c>
      <c r="G267" s="107">
        <f>IFERROR(VLOOKUP(A267,MEMORIA!$A:$I,7,FALSE),"NÃO TEM")</f>
        <v>810.3599999999999</v>
      </c>
      <c r="H267" s="107">
        <f t="shared" si="108"/>
        <v>1031.5899999999999</v>
      </c>
      <c r="I267" s="107">
        <f t="shared" si="109"/>
        <v>1031.5899999999999</v>
      </c>
      <c r="J267" s="108">
        <f t="shared" si="110"/>
        <v>3.1958661968437582E-4</v>
      </c>
      <c r="L267" s="57">
        <f t="shared" si="111"/>
        <v>810.36</v>
      </c>
    </row>
    <row r="268" spans="1:12" ht="26.1" customHeight="1" x14ac:dyDescent="0.25">
      <c r="A268" s="104" t="s">
        <v>794</v>
      </c>
      <c r="B268" s="104">
        <f>IFERROR(VLOOKUP(A268,MEMORIA!$A:$I,2,FALSE),"NÃO TEM")</f>
        <v>8439</v>
      </c>
      <c r="C268" s="104" t="str">
        <f>IFERROR(VLOOKUP(A268,MEMORIA!$A:$I,4,FALSE),"NÃO TEM")</f>
        <v>ORSE</v>
      </c>
      <c r="D268" s="105" t="str">
        <f>IFERROR(VLOOKUP(A268,MEMORIA!$A:$I,3,FALSE),"NÃO TEM")</f>
        <v>MINI RACK 19 MRD 857 8U X 570MM PAREDE (INSTALAÇÃO INCLUSA)</v>
      </c>
      <c r="E268" s="104" t="str">
        <f>IFERROR(VLOOKUP(A268,MEMORIA!$A:$I,5,FALSE),"NÃO TEM")</f>
        <v>un</v>
      </c>
      <c r="F268" s="106">
        <f>IFERROR(VLOOKUP(A268,MEMORIA!$A:$I,6,FALSE),"NÃO TEM")</f>
        <v>1</v>
      </c>
      <c r="G268" s="107">
        <f>IFERROR(VLOOKUP(A268,MEMORIA!$A:$I,7,FALSE),"NÃO TEM")</f>
        <v>788.58999999999992</v>
      </c>
      <c r="H268" s="107">
        <f t="shared" si="108"/>
        <v>1003.88</v>
      </c>
      <c r="I268" s="107">
        <f t="shared" si="109"/>
        <v>1003.88</v>
      </c>
      <c r="J268" s="108">
        <f t="shared" si="110"/>
        <v>3.1100206067211897E-4</v>
      </c>
      <c r="L268" s="57">
        <f t="shared" si="111"/>
        <v>788.59</v>
      </c>
    </row>
    <row r="269" spans="1:12" ht="39" customHeight="1" x14ac:dyDescent="0.25">
      <c r="A269" s="104" t="s">
        <v>795</v>
      </c>
      <c r="B269" s="104" t="str">
        <f>IFERROR(VLOOKUP(A269,MEMORIA!$A:$I,2,FALSE),"NÃO TEM")</f>
        <v>CPU10</v>
      </c>
      <c r="C269" s="104" t="str">
        <f>IFERROR(VLOOKUP(A269,MEMORIA!$A:$I,4,FALSE),"NÃO TEM")</f>
        <v>Próprio</v>
      </c>
      <c r="D269" s="105" t="str">
        <f>IFERROR(VLOOKUP(A269,MEMORIA!$A:$I,3,FALSE),"NÃO TEM")</f>
        <v>ROTEADOR WIRELESS 6 ANTENAS PADRÃO 802.11AC, TECNOLOGIA WI–FI 5, DUAL BAND; 4 PORTAS GIGABIT (INSTALAÇÃO INCLUSA)</v>
      </c>
      <c r="E269" s="104" t="str">
        <f>IFERROR(VLOOKUP(A269,MEMORIA!$A:$I,5,FALSE),"NÃO TEM")</f>
        <v>UN</v>
      </c>
      <c r="F269" s="106">
        <f>IFERROR(VLOOKUP(A269,MEMORIA!$A:$I,6,FALSE),"NÃO TEM")</f>
        <v>1</v>
      </c>
      <c r="G269" s="107">
        <f>IFERROR(VLOOKUP(A269,MEMORIA!$A:$I,7,FALSE),"NÃO TEM")</f>
        <v>607.53</v>
      </c>
      <c r="H269" s="107">
        <f t="shared" si="108"/>
        <v>773.39</v>
      </c>
      <c r="I269" s="107">
        <f t="shared" si="109"/>
        <v>773.39</v>
      </c>
      <c r="J269" s="108">
        <f t="shared" si="110"/>
        <v>2.3959625025223144E-4</v>
      </c>
      <c r="L269" s="57">
        <f t="shared" si="111"/>
        <v>607.53</v>
      </c>
    </row>
    <row r="270" spans="1:12" ht="39" customHeight="1" x14ac:dyDescent="0.25">
      <c r="A270" s="104" t="s">
        <v>796</v>
      </c>
      <c r="B270" s="104">
        <f>IFERROR(VLOOKUP(A270,MEMORIA!$A:$I,2,FALSE),"NÃO TEM")</f>
        <v>98287</v>
      </c>
      <c r="C270" s="104" t="str">
        <f>IFERROR(VLOOKUP(A270,MEMORIA!$A:$I,4,FALSE),"NÃO TEM")</f>
        <v>SINAPI</v>
      </c>
      <c r="D270" s="105" t="str">
        <f>IFERROR(VLOOKUP(A270,MEMORIA!$A:$I,3,FALSE),"NÃO TEM")</f>
        <v>CABO TELEFÔNICO CCI-50 1 PAR, SEM BLINDAGEM, INSTALADO EM DISTRIBUIÇÃO DE EDIFICAÇÃO INSTITUCIONAL - FORNECIMENTO E INSTALAÇÃO. AF_11/2019</v>
      </c>
      <c r="E270" s="104" t="str">
        <f>IFERROR(VLOOKUP(A270,MEMORIA!$A:$I,5,FALSE),"NÃO TEM")</f>
        <v>M</v>
      </c>
      <c r="F270" s="106">
        <f>IFERROR(VLOOKUP(A270,MEMORIA!$A:$I,6,FALSE),"NÃO TEM")</f>
        <v>550</v>
      </c>
      <c r="G270" s="107">
        <f>IFERROR(VLOOKUP(A270,MEMORIA!$A:$I,7,FALSE),"NÃO TEM")</f>
        <v>1.56</v>
      </c>
      <c r="H270" s="107">
        <f t="shared" si="108"/>
        <v>1.99</v>
      </c>
      <c r="I270" s="107">
        <f t="shared" si="109"/>
        <v>1094.5</v>
      </c>
      <c r="J270" s="108">
        <f t="shared" si="110"/>
        <v>3.390761399825021E-4</v>
      </c>
      <c r="L270" s="57">
        <f t="shared" si="111"/>
        <v>858</v>
      </c>
    </row>
    <row r="271" spans="1:12" ht="26.1" customHeight="1" x14ac:dyDescent="0.25">
      <c r="A271" s="104" t="s">
        <v>797</v>
      </c>
      <c r="B271" s="104">
        <f>IFERROR(VLOOKUP(A271,MEMORIA!$A:$I,2,FALSE),"NÃO TEM")</f>
        <v>7138</v>
      </c>
      <c r="C271" s="104" t="str">
        <f>IFERROR(VLOOKUP(A271,MEMORIA!$A:$I,4,FALSE),"NÃO TEM")</f>
        <v>ORSE</v>
      </c>
      <c r="D271" s="105" t="str">
        <f>IFERROR(VLOOKUP(A271,MEMORIA!$A:$I,3,FALSE),"NÃO TEM")</f>
        <v>FORNECIMENTO E LANÇAMENTO DE CABO UTP 4 PARES CAT 6</v>
      </c>
      <c r="E271" s="104" t="str">
        <f>IFERROR(VLOOKUP(A271,MEMORIA!$A:$I,5,FALSE),"NÃO TEM")</f>
        <v>m</v>
      </c>
      <c r="F271" s="106">
        <f>IFERROR(VLOOKUP(A271,MEMORIA!$A:$I,6,FALSE),"NÃO TEM")</f>
        <v>550</v>
      </c>
      <c r="G271" s="107">
        <f>IFERROR(VLOOKUP(A271,MEMORIA!$A:$I,7,FALSE),"NÃO TEM")</f>
        <v>12.170000000000002</v>
      </c>
      <c r="H271" s="107">
        <f t="shared" si="108"/>
        <v>15.49</v>
      </c>
      <c r="I271" s="107">
        <f t="shared" si="109"/>
        <v>8519.5</v>
      </c>
      <c r="J271" s="108">
        <f t="shared" si="110"/>
        <v>2.6393414112205818E-3</v>
      </c>
      <c r="L271" s="57">
        <f t="shared" si="111"/>
        <v>6693.5</v>
      </c>
    </row>
    <row r="272" spans="1:12" ht="26.1" customHeight="1" x14ac:dyDescent="0.25">
      <c r="A272" s="104" t="s">
        <v>802</v>
      </c>
      <c r="B272" s="104">
        <f>IFERROR(VLOOKUP(A272,MEMORIA!$A:$I,2,FALSE),"NÃO TEM")</f>
        <v>1060206</v>
      </c>
      <c r="C272" s="104" t="str">
        <f>IFERROR(VLOOKUP(A272,MEMORIA!$A:$I,4,FALSE),"NÃO TEM")</f>
        <v>CAERN</v>
      </c>
      <c r="D272" s="105" t="str">
        <f>IFERROR(VLOOKUP(A272,MEMORIA!$A:$I,3,FALSE),"NÃO TEM")</f>
        <v>PONTO DE LÓGICA EMBUTIDO, INCLUSIVE FIAÇÃO E TOMADA. R_05/2019</v>
      </c>
      <c r="E272" s="104" t="str">
        <f>IFERROR(VLOOKUP(A272,MEMORIA!$A:$I,5,FALSE),"NÃO TEM")</f>
        <v>un</v>
      </c>
      <c r="F272" s="106">
        <f>IFERROR(VLOOKUP(A272,MEMORIA!$A:$I,6,FALSE),"NÃO TEM")</f>
        <v>22</v>
      </c>
      <c r="G272" s="107">
        <f>IFERROR(VLOOKUP(A272,MEMORIA!$A:$I,7,FALSE),"NÃO TEM")</f>
        <v>247.51999999999998</v>
      </c>
      <c r="H272" s="107">
        <f t="shared" si="108"/>
        <v>315.08999999999997</v>
      </c>
      <c r="I272" s="107">
        <f t="shared" si="109"/>
        <v>6931.98</v>
      </c>
      <c r="J272" s="108">
        <f t="shared" si="110"/>
        <v>2.1475276572278709E-3</v>
      </c>
      <c r="L272" s="57">
        <f t="shared" si="111"/>
        <v>5445.44</v>
      </c>
    </row>
    <row r="273" spans="1:12" ht="24" customHeight="1" x14ac:dyDescent="0.25">
      <c r="A273" s="104" t="s">
        <v>798</v>
      </c>
      <c r="B273" s="104" t="str">
        <f>IFERROR(VLOOKUP(A273,MEMORIA!$A:$I,2,FALSE),"NÃO TEM")</f>
        <v>CPU7624</v>
      </c>
      <c r="C273" s="104" t="str">
        <f>IFERROR(VLOOKUP(A273,MEMORIA!$A:$I,4,FALSE),"NÃO TEM")</f>
        <v>Próprio</v>
      </c>
      <c r="D273" s="105" t="str">
        <f>IFERROR(VLOOKUP(A273,MEMORIA!$A:$I,3,FALSE),"NÃO TEM")</f>
        <v>SPDA COMPLETO</v>
      </c>
      <c r="E273" s="104" t="str">
        <f>IFERROR(VLOOKUP(A273,MEMORIA!$A:$I,5,FALSE),"NÃO TEM")</f>
        <v>UN</v>
      </c>
      <c r="F273" s="106">
        <f>IFERROR(VLOOKUP(A273,MEMORIA!$A:$I,6,FALSE),"NÃO TEM")</f>
        <v>1</v>
      </c>
      <c r="G273" s="107">
        <f>IFERROR(VLOOKUP(A273,MEMORIA!$A:$I,7,FALSE),"NÃO TEM")</f>
        <v>6879.47</v>
      </c>
      <c r="H273" s="107">
        <f t="shared" si="108"/>
        <v>8757.57</v>
      </c>
      <c r="I273" s="107">
        <f t="shared" si="109"/>
        <v>8757.57</v>
      </c>
      <c r="J273" s="108">
        <f t="shared" si="110"/>
        <v>2.7130955059173696E-3</v>
      </c>
      <c r="L273" s="57">
        <f t="shared" si="111"/>
        <v>6879.47</v>
      </c>
    </row>
    <row r="274" spans="1:12" ht="24" customHeight="1" x14ac:dyDescent="0.25">
      <c r="A274" s="99" t="s">
        <v>799</v>
      </c>
      <c r="B274" s="99"/>
      <c r="C274" s="99"/>
      <c r="D274" s="100" t="s">
        <v>478</v>
      </c>
      <c r="E274" s="100"/>
      <c r="F274" s="101"/>
      <c r="G274" s="100"/>
      <c r="H274" s="100"/>
      <c r="I274" s="102">
        <f>I275+I276</f>
        <v>26968.75</v>
      </c>
      <c r="J274" s="103">
        <f>I274/$H$280</f>
        <v>8.3549197351787154E-3</v>
      </c>
      <c r="L274" s="57">
        <f t="shared" si="111"/>
        <v>0</v>
      </c>
    </row>
    <row r="275" spans="1:12" ht="26.1" customHeight="1" x14ac:dyDescent="0.25">
      <c r="A275" s="104" t="s">
        <v>800</v>
      </c>
      <c r="B275" s="104">
        <f>IFERROR(VLOOKUP(A275,MEMORIA!$A:$I,2,FALSE),"NÃO TEM")</f>
        <v>2070405</v>
      </c>
      <c r="C275" s="104" t="str">
        <f>IFERROR(VLOOKUP(A275,MEMORIA!$A:$I,4,FALSE),"NÃO TEM")</f>
        <v>CAERN</v>
      </c>
      <c r="D275" s="105" t="str">
        <f>IFERROR(VLOOKUP(A275,MEMORIA!$A:$I,3,FALSE),"NÃO TEM")</f>
        <v>INSTALAÇÃO DE AR CONDICIONADO 7.500 A 24.000 BTUS</v>
      </c>
      <c r="E275" s="104" t="str">
        <f>IFERROR(VLOOKUP(A275,MEMORIA!$A:$I,5,FALSE),"NÃO TEM")</f>
        <v>un</v>
      </c>
      <c r="F275" s="106">
        <f>IFERROR(VLOOKUP(A275,MEMORIA!$A:$I,6,FALSE),"NÃO TEM")</f>
        <v>25</v>
      </c>
      <c r="G275" s="107">
        <f>IFERROR(VLOOKUP(A275,MEMORIA!$A:$I,7,FALSE),"NÃO TEM")</f>
        <v>620.69999999999993</v>
      </c>
      <c r="H275" s="107">
        <f t="shared" ref="H275:H276" si="112">ROUND(G275 * (1 + 27.3 / 100), 2)</f>
        <v>790.15</v>
      </c>
      <c r="I275" s="107">
        <f t="shared" ref="I275:I276" si="113">ROUND(F275 * H275, 2)</f>
        <v>19753.75</v>
      </c>
      <c r="J275" s="108">
        <f t="shared" ref="J275:J276" si="114">I275/$H$280</f>
        <v>6.1197124716120153E-3</v>
      </c>
      <c r="L275" s="57">
        <f t="shared" si="111"/>
        <v>15517.5</v>
      </c>
    </row>
    <row r="276" spans="1:12" ht="24" customHeight="1" x14ac:dyDescent="0.25">
      <c r="A276" s="104" t="s">
        <v>801</v>
      </c>
      <c r="B276" s="104">
        <f>IFERROR(VLOOKUP(A276,MEMORIA!$A:$I,2,FALSE),"NÃO TEM")</f>
        <v>231335</v>
      </c>
      <c r="C276" s="104" t="str">
        <f>IFERROR(VLOOKUP(A276,MEMORIA!$A:$I,4,FALSE),"NÃO TEM")</f>
        <v>SEDOP</v>
      </c>
      <c r="D276" s="105" t="str">
        <f>IFERROR(VLOOKUP(A276,MEMORIA!$A:$I,3,FALSE),"NÃO TEM")</f>
        <v>DRENO PARA CAIXA AR CONDICIONADO DE PAREDE H=3,0M INCLUSO CAIXA DE PASSAGEM</v>
      </c>
      <c r="E276" s="104" t="str">
        <f>IFERROR(VLOOKUP(A276,MEMORIA!$A:$I,5,FALSE),"NÃO TEM")</f>
        <v>un</v>
      </c>
      <c r="F276" s="106">
        <f>IFERROR(VLOOKUP(A276,MEMORIA!$A:$I,6,FALSE),"NÃO TEM")</f>
        <v>25</v>
      </c>
      <c r="G276" s="107">
        <f>IFERROR(VLOOKUP(A276,MEMORIA!$A:$I,7,FALSE),"NÃO TEM")</f>
        <v>226.70999999999998</v>
      </c>
      <c r="H276" s="107">
        <f t="shared" si="112"/>
        <v>288.60000000000002</v>
      </c>
      <c r="I276" s="107">
        <f t="shared" si="113"/>
        <v>7215</v>
      </c>
      <c r="J276" s="108">
        <f t="shared" si="114"/>
        <v>2.2352072635666996E-3</v>
      </c>
      <c r="L276" s="57">
        <f t="shared" si="111"/>
        <v>5667.75</v>
      </c>
    </row>
    <row r="277" spans="1:12" ht="15" x14ac:dyDescent="0.25">
      <c r="A277" s="115"/>
      <c r="B277" s="115"/>
      <c r="C277" s="115"/>
      <c r="D277" s="115"/>
      <c r="E277" s="115"/>
      <c r="F277" s="115"/>
      <c r="G277" s="115"/>
      <c r="H277" s="115"/>
      <c r="I277" s="115"/>
      <c r="J277" s="115"/>
    </row>
    <row r="278" spans="1:12" ht="15.75" x14ac:dyDescent="0.25">
      <c r="A278" s="288"/>
      <c r="B278" s="288"/>
      <c r="C278" s="288"/>
      <c r="D278" s="116"/>
      <c r="E278" s="117"/>
      <c r="F278" s="289" t="s">
        <v>678</v>
      </c>
      <c r="G278" s="290"/>
      <c r="H278" s="291">
        <f>SUM(L6:L276)</f>
        <v>2535638.899999998</v>
      </c>
      <c r="I278" s="290"/>
      <c r="J278" s="290"/>
    </row>
    <row r="279" spans="1:12" ht="15.75" x14ac:dyDescent="0.25">
      <c r="A279" s="288"/>
      <c r="B279" s="288"/>
      <c r="C279" s="288"/>
      <c r="D279" s="116"/>
      <c r="E279" s="117"/>
      <c r="F279" s="289" t="s">
        <v>677</v>
      </c>
      <c r="G279" s="290"/>
      <c r="H279" s="291">
        <f>H280-H278</f>
        <v>692249.68000000203</v>
      </c>
      <c r="I279" s="290"/>
      <c r="J279" s="290"/>
    </row>
    <row r="280" spans="1:12" ht="15.75" x14ac:dyDescent="0.25">
      <c r="A280" s="288"/>
      <c r="B280" s="288"/>
      <c r="C280" s="288"/>
      <c r="D280" s="116"/>
      <c r="E280" s="117"/>
      <c r="F280" s="289" t="s">
        <v>676</v>
      </c>
      <c r="G280" s="290"/>
      <c r="H280" s="291">
        <f>I176+I14+I10+I5</f>
        <v>3227888.58</v>
      </c>
      <c r="I280" s="290"/>
      <c r="J280" s="290"/>
    </row>
  </sheetData>
  <autoFilter ref="E1:E280" xr:uid="{00000000-0009-0000-0000-000002000000}"/>
  <mergeCells count="15">
    <mergeCell ref="A280:C280"/>
    <mergeCell ref="F280:G280"/>
    <mergeCell ref="H280:J280"/>
    <mergeCell ref="A3:J3"/>
    <mergeCell ref="A278:C278"/>
    <mergeCell ref="F278:G278"/>
    <mergeCell ref="H278:J278"/>
    <mergeCell ref="A279:C279"/>
    <mergeCell ref="F279:G279"/>
    <mergeCell ref="H279:J279"/>
    <mergeCell ref="C1:D2"/>
    <mergeCell ref="E2:H2"/>
    <mergeCell ref="E1:F1"/>
    <mergeCell ref="I1:J1"/>
    <mergeCell ref="I2:J2"/>
  </mergeCells>
  <pageMargins left="0.47" right="0.36" top="0.39" bottom="0.48" header="0.24" footer="0.24"/>
  <pageSetup paperSize="9" scale="48" fitToHeight="0" orientation="portrait" r:id="rId1"/>
  <headerFooter>
    <oddHeader xml:space="preserve">&amp;L </oddHeader>
    <oddFooter xml:space="preserve">&amp;L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765"/>
  <sheetViews>
    <sheetView showOutlineSymbols="0" view="pageBreakPreview" topLeftCell="A1755" zoomScale="85" zoomScaleNormal="100" zoomScaleSheetLayoutView="85" workbookViewId="0">
      <selection activeCell="H1762" sqref="H1762"/>
    </sheetView>
  </sheetViews>
  <sheetFormatPr defaultRowHeight="14.25" x14ac:dyDescent="0.25"/>
  <cols>
    <col min="1" max="1" width="11.42578125" style="58" bestFit="1" customWidth="1"/>
    <col min="2" max="2" width="17.85546875" style="58" customWidth="1"/>
    <col min="3" max="3" width="11.5703125" style="58" bestFit="1" customWidth="1"/>
    <col min="4" max="4" width="68.5703125" style="55" bestFit="1" customWidth="1"/>
    <col min="5" max="5" width="17.28515625" style="55" bestFit="1" customWidth="1"/>
    <col min="6" max="7" width="13.85546875" style="55" bestFit="1" customWidth="1"/>
    <col min="8" max="8" width="15.42578125" style="55" bestFit="1" customWidth="1"/>
    <col min="9" max="9" width="15" style="55" bestFit="1" customWidth="1"/>
    <col min="10" max="10" width="16.140625" style="55" bestFit="1" customWidth="1"/>
    <col min="11" max="11" width="9.140625" style="55"/>
    <col min="12" max="12" width="14.85546875" style="55" bestFit="1" customWidth="1"/>
    <col min="13" max="13" width="9.140625" style="55"/>
    <col min="14" max="14" width="14.85546875" style="55" customWidth="1"/>
    <col min="15" max="16384" width="9.140625" style="55"/>
  </cols>
  <sheetData>
    <row r="1" spans="1:14" ht="15" customHeight="1" x14ac:dyDescent="0.25">
      <c r="A1" s="54"/>
      <c r="B1" s="54"/>
      <c r="C1" s="311" t="s">
        <v>469</v>
      </c>
      <c r="D1" s="311"/>
      <c r="E1" s="311" t="s">
        <v>723</v>
      </c>
      <c r="F1" s="311"/>
      <c r="G1" s="311"/>
      <c r="H1" s="311"/>
      <c r="I1" s="311" t="s">
        <v>722</v>
      </c>
      <c r="J1" s="311"/>
    </row>
    <row r="2" spans="1:14" ht="91.5" customHeight="1" x14ac:dyDescent="0.25">
      <c r="A2" s="56"/>
      <c r="B2" s="56"/>
      <c r="C2" s="286" t="s">
        <v>721</v>
      </c>
      <c r="D2" s="286"/>
      <c r="E2" s="286" t="s">
        <v>1629</v>
      </c>
      <c r="F2" s="286"/>
      <c r="G2" s="286"/>
      <c r="H2" s="286"/>
      <c r="I2" s="286" t="s">
        <v>1628</v>
      </c>
      <c r="J2" s="286"/>
      <c r="N2" s="98">
        <v>1</v>
      </c>
    </row>
    <row r="3" spans="1:14" ht="15" x14ac:dyDescent="0.25">
      <c r="A3" s="292" t="s">
        <v>1036</v>
      </c>
      <c r="B3" s="293"/>
      <c r="C3" s="293"/>
      <c r="D3" s="293"/>
      <c r="E3" s="293"/>
      <c r="F3" s="293"/>
      <c r="G3" s="293"/>
      <c r="H3" s="293"/>
      <c r="I3" s="293"/>
      <c r="J3" s="293"/>
    </row>
    <row r="4" spans="1:14" ht="15.75" x14ac:dyDescent="0.25">
      <c r="A4" s="190" t="s">
        <v>803</v>
      </c>
      <c r="B4" s="190" t="s">
        <v>718</v>
      </c>
      <c r="C4" s="190" t="s">
        <v>717</v>
      </c>
      <c r="D4" s="191" t="s">
        <v>716</v>
      </c>
      <c r="E4" s="294" t="s">
        <v>1037</v>
      </c>
      <c r="F4" s="295"/>
      <c r="G4" s="190" t="s">
        <v>715</v>
      </c>
      <c r="H4" s="192" t="s">
        <v>714</v>
      </c>
      <c r="I4" s="192" t="s">
        <v>713</v>
      </c>
      <c r="J4" s="192" t="s">
        <v>221</v>
      </c>
      <c r="L4" s="75" t="s">
        <v>713</v>
      </c>
    </row>
    <row r="5" spans="1:14" ht="30" x14ac:dyDescent="0.25">
      <c r="A5" s="193" t="s">
        <v>1038</v>
      </c>
      <c r="B5" s="193">
        <v>90778</v>
      </c>
      <c r="C5" s="193" t="s">
        <v>7</v>
      </c>
      <c r="D5" s="194" t="s">
        <v>6</v>
      </c>
      <c r="E5" s="300" t="s">
        <v>1039</v>
      </c>
      <c r="F5" s="301"/>
      <c r="G5" s="193" t="s">
        <v>8</v>
      </c>
      <c r="H5" s="195">
        <v>1</v>
      </c>
      <c r="I5" s="196">
        <f>J5</f>
        <v>133.29999999999998</v>
      </c>
      <c r="J5" s="196">
        <f>J12</f>
        <v>133.29999999999998</v>
      </c>
      <c r="L5" s="77">
        <f>M5</f>
        <v>0</v>
      </c>
    </row>
    <row r="6" spans="1:14" ht="45" x14ac:dyDescent="0.25">
      <c r="A6" s="197" t="s">
        <v>1040</v>
      </c>
      <c r="B6" s="197">
        <v>95403</v>
      </c>
      <c r="C6" s="197" t="s">
        <v>7</v>
      </c>
      <c r="D6" s="198" t="s">
        <v>1041</v>
      </c>
      <c r="E6" s="296" t="s">
        <v>1039</v>
      </c>
      <c r="F6" s="297"/>
      <c r="G6" s="197" t="s">
        <v>8</v>
      </c>
      <c r="H6" s="199">
        <v>1</v>
      </c>
      <c r="I6" s="200">
        <f t="shared" ref="I6:I11" si="0">TRUNC(L6*$N$2,2)</f>
        <v>2.19</v>
      </c>
      <c r="J6" s="200">
        <f>TRUNC(I6*H6,2)</f>
        <v>2.19</v>
      </c>
      <c r="L6" s="79">
        <v>2.19</v>
      </c>
    </row>
    <row r="7" spans="1:14" ht="15" x14ac:dyDescent="0.25">
      <c r="A7" s="201" t="s">
        <v>1042</v>
      </c>
      <c r="B7" s="201">
        <v>2707</v>
      </c>
      <c r="C7" s="201" t="s">
        <v>7</v>
      </c>
      <c r="D7" s="202" t="s">
        <v>1043</v>
      </c>
      <c r="E7" s="298" t="s">
        <v>1044</v>
      </c>
      <c r="F7" s="299"/>
      <c r="G7" s="201" t="s">
        <v>8</v>
      </c>
      <c r="H7" s="203">
        <v>1</v>
      </c>
      <c r="I7" s="204">
        <f t="shared" si="0"/>
        <v>129.01</v>
      </c>
      <c r="J7" s="204">
        <f>TRUNC(I7*H7,2)</f>
        <v>129.01</v>
      </c>
      <c r="L7" s="80">
        <v>129.01</v>
      </c>
    </row>
    <row r="8" spans="1:14" ht="30" x14ac:dyDescent="0.25">
      <c r="A8" s="201" t="s">
        <v>1042</v>
      </c>
      <c r="B8" s="201">
        <v>37372</v>
      </c>
      <c r="C8" s="201" t="s">
        <v>7</v>
      </c>
      <c r="D8" s="202" t="s">
        <v>1045</v>
      </c>
      <c r="E8" s="298" t="s">
        <v>1046</v>
      </c>
      <c r="F8" s="299"/>
      <c r="G8" s="201" t="s">
        <v>8</v>
      </c>
      <c r="H8" s="203">
        <v>1</v>
      </c>
      <c r="I8" s="204">
        <f t="shared" si="0"/>
        <v>1.34</v>
      </c>
      <c r="J8" s="204">
        <f t="shared" ref="J8:J11" si="1">TRUNC(I8*H8,2)</f>
        <v>1.34</v>
      </c>
      <c r="L8" s="80">
        <v>1.34</v>
      </c>
    </row>
    <row r="9" spans="1:14" ht="30" x14ac:dyDescent="0.25">
      <c r="A9" s="201" t="s">
        <v>1042</v>
      </c>
      <c r="B9" s="201">
        <v>37373</v>
      </c>
      <c r="C9" s="201" t="s">
        <v>7</v>
      </c>
      <c r="D9" s="202" t="s">
        <v>1047</v>
      </c>
      <c r="E9" s="298" t="s">
        <v>1046</v>
      </c>
      <c r="F9" s="299"/>
      <c r="G9" s="201" t="s">
        <v>8</v>
      </c>
      <c r="H9" s="203">
        <v>1</v>
      </c>
      <c r="I9" s="204">
        <f t="shared" si="0"/>
        <v>0.01</v>
      </c>
      <c r="J9" s="204">
        <f t="shared" si="1"/>
        <v>0.01</v>
      </c>
      <c r="L9" s="80">
        <v>0.01</v>
      </c>
    </row>
    <row r="10" spans="1:14" ht="30" x14ac:dyDescent="0.25">
      <c r="A10" s="201" t="s">
        <v>1042</v>
      </c>
      <c r="B10" s="201">
        <v>43462</v>
      </c>
      <c r="C10" s="201" t="s">
        <v>7</v>
      </c>
      <c r="D10" s="202" t="s">
        <v>1048</v>
      </c>
      <c r="E10" s="298" t="s">
        <v>1046</v>
      </c>
      <c r="F10" s="299"/>
      <c r="G10" s="201" t="s">
        <v>8</v>
      </c>
      <c r="H10" s="203">
        <v>1</v>
      </c>
      <c r="I10" s="204">
        <f t="shared" si="0"/>
        <v>0.01</v>
      </c>
      <c r="J10" s="204">
        <f t="shared" si="1"/>
        <v>0.01</v>
      </c>
      <c r="L10" s="80">
        <v>0.01</v>
      </c>
    </row>
    <row r="11" spans="1:14" ht="30" x14ac:dyDescent="0.25">
      <c r="A11" s="201" t="s">
        <v>1042</v>
      </c>
      <c r="B11" s="201">
        <v>43486</v>
      </c>
      <c r="C11" s="201" t="s">
        <v>7</v>
      </c>
      <c r="D11" s="202" t="s">
        <v>1049</v>
      </c>
      <c r="E11" s="298" t="s">
        <v>1046</v>
      </c>
      <c r="F11" s="299"/>
      <c r="G11" s="201" t="s">
        <v>8</v>
      </c>
      <c r="H11" s="203">
        <v>1</v>
      </c>
      <c r="I11" s="204">
        <f t="shared" si="0"/>
        <v>0.74</v>
      </c>
      <c r="J11" s="204">
        <f t="shared" si="1"/>
        <v>0.74</v>
      </c>
      <c r="L11" s="80">
        <v>0.74</v>
      </c>
    </row>
    <row r="12" spans="1:14" ht="15" x14ac:dyDescent="0.25">
      <c r="A12" s="205"/>
      <c r="B12" s="205"/>
      <c r="C12" s="205"/>
      <c r="D12" s="206"/>
      <c r="E12" s="206"/>
      <c r="F12" s="207"/>
      <c r="G12" s="206"/>
      <c r="H12" s="207"/>
      <c r="I12" s="206"/>
      <c r="J12" s="207">
        <f>SUBTOTAL(9,J6:J11)</f>
        <v>133.29999999999998</v>
      </c>
      <c r="L12" s="81"/>
    </row>
    <row r="13" spans="1:14" ht="15.75" x14ac:dyDescent="0.25">
      <c r="A13" s="190" t="s">
        <v>804</v>
      </c>
      <c r="B13" s="190" t="s">
        <v>718</v>
      </c>
      <c r="C13" s="190" t="s">
        <v>717</v>
      </c>
      <c r="D13" s="191" t="s">
        <v>716</v>
      </c>
      <c r="E13" s="294" t="s">
        <v>1037</v>
      </c>
      <c r="F13" s="295"/>
      <c r="G13" s="190" t="s">
        <v>715</v>
      </c>
      <c r="H13" s="192" t="s">
        <v>714</v>
      </c>
      <c r="I13" s="192" t="s">
        <v>713</v>
      </c>
      <c r="J13" s="192" t="s">
        <v>221</v>
      </c>
      <c r="L13" s="75" t="s">
        <v>713</v>
      </c>
    </row>
    <row r="14" spans="1:14" ht="30" x14ac:dyDescent="0.25">
      <c r="A14" s="193" t="s">
        <v>1038</v>
      </c>
      <c r="B14" s="193">
        <v>100321</v>
      </c>
      <c r="C14" s="193" t="s">
        <v>7</v>
      </c>
      <c r="D14" s="194" t="s">
        <v>9</v>
      </c>
      <c r="E14" s="300" t="s">
        <v>1039</v>
      </c>
      <c r="F14" s="301"/>
      <c r="G14" s="193" t="s">
        <v>10</v>
      </c>
      <c r="H14" s="195">
        <v>1</v>
      </c>
      <c r="I14" s="196">
        <f>J14</f>
        <v>5272.29</v>
      </c>
      <c r="J14" s="196">
        <f>J21</f>
        <v>5272.29</v>
      </c>
      <c r="L14" s="77">
        <f>M14</f>
        <v>0</v>
      </c>
    </row>
    <row r="15" spans="1:14" ht="45" x14ac:dyDescent="0.25">
      <c r="A15" s="197" t="s">
        <v>1040</v>
      </c>
      <c r="B15" s="197">
        <v>100315</v>
      </c>
      <c r="C15" s="197" t="s">
        <v>7</v>
      </c>
      <c r="D15" s="198" t="s">
        <v>1050</v>
      </c>
      <c r="E15" s="296" t="s">
        <v>1039</v>
      </c>
      <c r="F15" s="297"/>
      <c r="G15" s="197" t="s">
        <v>10</v>
      </c>
      <c r="H15" s="199">
        <v>1</v>
      </c>
      <c r="I15" s="200">
        <f t="shared" ref="I15:I20" si="2">TRUNC(L15*$N$2,2)</f>
        <v>74.150000000000006</v>
      </c>
      <c r="J15" s="200">
        <f>TRUNC(I15*H15,2)</f>
        <v>74.150000000000006</v>
      </c>
      <c r="L15" s="79">
        <v>74.150000000000006</v>
      </c>
    </row>
    <row r="16" spans="1:14" ht="30" x14ac:dyDescent="0.25">
      <c r="A16" s="201" t="s">
        <v>1042</v>
      </c>
      <c r="B16" s="201">
        <v>40863</v>
      </c>
      <c r="C16" s="201" t="s">
        <v>7</v>
      </c>
      <c r="D16" s="202" t="s">
        <v>1051</v>
      </c>
      <c r="E16" s="298" t="s">
        <v>1046</v>
      </c>
      <c r="F16" s="299"/>
      <c r="G16" s="201" t="s">
        <v>10</v>
      </c>
      <c r="H16" s="203">
        <v>1</v>
      </c>
      <c r="I16" s="204">
        <f t="shared" si="2"/>
        <v>252.08</v>
      </c>
      <c r="J16" s="204">
        <f t="shared" ref="J16:J20" si="3">TRUNC(I16*H16,2)</f>
        <v>252.08</v>
      </c>
      <c r="L16" s="80">
        <v>252.08</v>
      </c>
    </row>
    <row r="17" spans="1:12" ht="30" x14ac:dyDescent="0.25">
      <c r="A17" s="201" t="s">
        <v>1042</v>
      </c>
      <c r="B17" s="201">
        <v>40864</v>
      </c>
      <c r="C17" s="201" t="s">
        <v>7</v>
      </c>
      <c r="D17" s="202" t="s">
        <v>1052</v>
      </c>
      <c r="E17" s="298" t="s">
        <v>1046</v>
      </c>
      <c r="F17" s="299"/>
      <c r="G17" s="201" t="s">
        <v>10</v>
      </c>
      <c r="H17" s="203">
        <v>1</v>
      </c>
      <c r="I17" s="204">
        <f t="shared" si="2"/>
        <v>0.01</v>
      </c>
      <c r="J17" s="204">
        <f t="shared" si="3"/>
        <v>0.01</v>
      </c>
      <c r="L17" s="80">
        <v>0.01</v>
      </c>
    </row>
    <row r="18" spans="1:12" ht="15" x14ac:dyDescent="0.25">
      <c r="A18" s="201" t="s">
        <v>1042</v>
      </c>
      <c r="B18" s="201">
        <v>40944</v>
      </c>
      <c r="C18" s="201" t="s">
        <v>7</v>
      </c>
      <c r="D18" s="202" t="s">
        <v>1053</v>
      </c>
      <c r="E18" s="298" t="s">
        <v>1044</v>
      </c>
      <c r="F18" s="299"/>
      <c r="G18" s="201" t="s">
        <v>10</v>
      </c>
      <c r="H18" s="203">
        <v>1</v>
      </c>
      <c r="I18" s="204">
        <f t="shared" si="2"/>
        <v>4787.12</v>
      </c>
      <c r="J18" s="204">
        <f t="shared" si="3"/>
        <v>4787.12</v>
      </c>
      <c r="L18" s="80">
        <v>4787.12</v>
      </c>
    </row>
    <row r="19" spans="1:12" ht="30" x14ac:dyDescent="0.25">
      <c r="A19" s="201" t="s">
        <v>1042</v>
      </c>
      <c r="B19" s="201">
        <v>43470</v>
      </c>
      <c r="C19" s="201" t="s">
        <v>7</v>
      </c>
      <c r="D19" s="202" t="s">
        <v>1054</v>
      </c>
      <c r="E19" s="298" t="s">
        <v>1046</v>
      </c>
      <c r="F19" s="299"/>
      <c r="G19" s="201" t="s">
        <v>10</v>
      </c>
      <c r="H19" s="203">
        <v>1</v>
      </c>
      <c r="I19" s="204">
        <f t="shared" si="2"/>
        <v>10.89</v>
      </c>
      <c r="J19" s="204">
        <f t="shared" si="3"/>
        <v>10.89</v>
      </c>
      <c r="L19" s="80">
        <v>10.89</v>
      </c>
    </row>
    <row r="20" spans="1:12" ht="30" x14ac:dyDescent="0.25">
      <c r="A20" s="201" t="s">
        <v>1042</v>
      </c>
      <c r="B20" s="201">
        <v>43494</v>
      </c>
      <c r="C20" s="201" t="s">
        <v>7</v>
      </c>
      <c r="D20" s="202" t="s">
        <v>1055</v>
      </c>
      <c r="E20" s="298" t="s">
        <v>1046</v>
      </c>
      <c r="F20" s="299"/>
      <c r="G20" s="201" t="s">
        <v>10</v>
      </c>
      <c r="H20" s="203">
        <v>1</v>
      </c>
      <c r="I20" s="204">
        <f t="shared" si="2"/>
        <v>148.04</v>
      </c>
      <c r="J20" s="204">
        <f t="shared" si="3"/>
        <v>148.04</v>
      </c>
      <c r="L20" s="80">
        <v>148.04</v>
      </c>
    </row>
    <row r="21" spans="1:12" ht="15" x14ac:dyDescent="0.25">
      <c r="A21" s="205"/>
      <c r="B21" s="205"/>
      <c r="C21" s="205"/>
      <c r="D21" s="206"/>
      <c r="E21" s="206"/>
      <c r="F21" s="207"/>
      <c r="G21" s="206"/>
      <c r="H21" s="207"/>
      <c r="I21" s="206"/>
      <c r="J21" s="207">
        <f>SUBTOTAL(9,J15:J20)</f>
        <v>5272.29</v>
      </c>
      <c r="L21" s="81"/>
    </row>
    <row r="22" spans="1:12" ht="15.75" x14ac:dyDescent="0.25">
      <c r="A22" s="190" t="s">
        <v>805</v>
      </c>
      <c r="B22" s="190" t="s">
        <v>718</v>
      </c>
      <c r="C22" s="190" t="s">
        <v>717</v>
      </c>
      <c r="D22" s="191" t="s">
        <v>716</v>
      </c>
      <c r="E22" s="294" t="s">
        <v>1037</v>
      </c>
      <c r="F22" s="295"/>
      <c r="G22" s="190" t="s">
        <v>715</v>
      </c>
      <c r="H22" s="192" t="s">
        <v>714</v>
      </c>
      <c r="I22" s="192" t="s">
        <v>713</v>
      </c>
      <c r="J22" s="192" t="s">
        <v>221</v>
      </c>
      <c r="L22" s="75" t="s">
        <v>713</v>
      </c>
    </row>
    <row r="23" spans="1:12" ht="30" x14ac:dyDescent="0.25">
      <c r="A23" s="193" t="s">
        <v>1038</v>
      </c>
      <c r="B23" s="193" t="s">
        <v>724</v>
      </c>
      <c r="C23" s="193" t="s">
        <v>710</v>
      </c>
      <c r="D23" s="194" t="s">
        <v>136</v>
      </c>
      <c r="E23" s="300">
        <v>62.24</v>
      </c>
      <c r="F23" s="301"/>
      <c r="G23" s="193" t="s">
        <v>33</v>
      </c>
      <c r="H23" s="195">
        <v>1</v>
      </c>
      <c r="I23" s="196">
        <f>J23</f>
        <v>3268.1299999999997</v>
      </c>
      <c r="J23" s="196">
        <f>J39</f>
        <v>3268.1299999999997</v>
      </c>
      <c r="L23" s="77">
        <f>M23</f>
        <v>0</v>
      </c>
    </row>
    <row r="24" spans="1:12" ht="30" x14ac:dyDescent="0.25">
      <c r="A24" s="201" t="s">
        <v>1042</v>
      </c>
      <c r="B24" s="201" t="s">
        <v>1532</v>
      </c>
      <c r="C24" s="201" t="s">
        <v>710</v>
      </c>
      <c r="D24" s="202" t="s">
        <v>1056</v>
      </c>
      <c r="E24" s="298" t="s">
        <v>1057</v>
      </c>
      <c r="F24" s="299"/>
      <c r="G24" s="201" t="s">
        <v>10</v>
      </c>
      <c r="H24" s="203">
        <v>0.02</v>
      </c>
      <c r="I24" s="204">
        <f t="shared" ref="I24:I38" si="4">TRUNC(L24*$N$2,2)</f>
        <v>2444.3200000000002</v>
      </c>
      <c r="J24" s="204">
        <f t="shared" ref="J24:J38" si="5">TRUNC(I24*H24,2)</f>
        <v>48.88</v>
      </c>
      <c r="L24" s="80">
        <v>2444.3200000000002</v>
      </c>
    </row>
    <row r="25" spans="1:12" ht="30" x14ac:dyDescent="0.25">
      <c r="A25" s="201" t="s">
        <v>1042</v>
      </c>
      <c r="B25" s="201" t="s">
        <v>1533</v>
      </c>
      <c r="C25" s="201" t="s">
        <v>710</v>
      </c>
      <c r="D25" s="202" t="s">
        <v>1058</v>
      </c>
      <c r="E25" s="298" t="s">
        <v>1044</v>
      </c>
      <c r="F25" s="299"/>
      <c r="G25" s="201" t="s">
        <v>8</v>
      </c>
      <c r="H25" s="203">
        <v>2</v>
      </c>
      <c r="I25" s="204">
        <f t="shared" si="4"/>
        <v>24.4</v>
      </c>
      <c r="J25" s="204">
        <f t="shared" si="5"/>
        <v>48.8</v>
      </c>
      <c r="L25" s="80">
        <v>24.4</v>
      </c>
    </row>
    <row r="26" spans="1:12" ht="30" x14ac:dyDescent="0.25">
      <c r="A26" s="201" t="s">
        <v>1042</v>
      </c>
      <c r="B26" s="201" t="s">
        <v>1534</v>
      </c>
      <c r="C26" s="201" t="s">
        <v>710</v>
      </c>
      <c r="D26" s="202" t="s">
        <v>1059</v>
      </c>
      <c r="E26" s="298" t="s">
        <v>1044</v>
      </c>
      <c r="F26" s="299"/>
      <c r="G26" s="201" t="s">
        <v>8</v>
      </c>
      <c r="H26" s="203">
        <v>1</v>
      </c>
      <c r="I26" s="204">
        <f t="shared" si="4"/>
        <v>172.59</v>
      </c>
      <c r="J26" s="204">
        <f t="shared" si="5"/>
        <v>172.59</v>
      </c>
      <c r="L26" s="80">
        <v>172.59</v>
      </c>
    </row>
    <row r="27" spans="1:12" ht="30" x14ac:dyDescent="0.25">
      <c r="A27" s="201" t="s">
        <v>1042</v>
      </c>
      <c r="B27" s="201" t="s">
        <v>1535</v>
      </c>
      <c r="C27" s="201" t="s">
        <v>710</v>
      </c>
      <c r="D27" s="202" t="s">
        <v>1060</v>
      </c>
      <c r="E27" s="298" t="s">
        <v>1044</v>
      </c>
      <c r="F27" s="299"/>
      <c r="G27" s="201" t="s">
        <v>8</v>
      </c>
      <c r="H27" s="203">
        <v>9</v>
      </c>
      <c r="I27" s="204">
        <f t="shared" si="4"/>
        <v>124.17</v>
      </c>
      <c r="J27" s="204">
        <f t="shared" si="5"/>
        <v>1117.53</v>
      </c>
      <c r="L27" s="80">
        <v>124.17</v>
      </c>
    </row>
    <row r="28" spans="1:12" ht="30" x14ac:dyDescent="0.25">
      <c r="A28" s="201" t="s">
        <v>1042</v>
      </c>
      <c r="B28" s="201" t="s">
        <v>1536</v>
      </c>
      <c r="C28" s="201" t="s">
        <v>710</v>
      </c>
      <c r="D28" s="202" t="s">
        <v>1061</v>
      </c>
      <c r="E28" s="298" t="s">
        <v>1044</v>
      </c>
      <c r="F28" s="299"/>
      <c r="G28" s="201" t="s">
        <v>8</v>
      </c>
      <c r="H28" s="203">
        <v>17</v>
      </c>
      <c r="I28" s="204">
        <f t="shared" si="4"/>
        <v>33.35</v>
      </c>
      <c r="J28" s="204">
        <f t="shared" si="5"/>
        <v>566.95000000000005</v>
      </c>
      <c r="L28" s="80">
        <v>33.35</v>
      </c>
    </row>
    <row r="29" spans="1:12" ht="30" x14ac:dyDescent="0.25">
      <c r="A29" s="201" t="s">
        <v>1042</v>
      </c>
      <c r="B29" s="201" t="s">
        <v>1537</v>
      </c>
      <c r="C29" s="201" t="s">
        <v>710</v>
      </c>
      <c r="D29" s="202" t="s">
        <v>1062</v>
      </c>
      <c r="E29" s="298" t="s">
        <v>1044</v>
      </c>
      <c r="F29" s="299"/>
      <c r="G29" s="201" t="s">
        <v>8</v>
      </c>
      <c r="H29" s="203">
        <v>8</v>
      </c>
      <c r="I29" s="204">
        <f t="shared" si="4"/>
        <v>111.33</v>
      </c>
      <c r="J29" s="204">
        <f t="shared" si="5"/>
        <v>890.64</v>
      </c>
      <c r="L29" s="80">
        <v>111.33</v>
      </c>
    </row>
    <row r="30" spans="1:12" ht="30" x14ac:dyDescent="0.25">
      <c r="A30" s="201" t="s">
        <v>1042</v>
      </c>
      <c r="B30" s="201" t="s">
        <v>1538</v>
      </c>
      <c r="C30" s="201" t="s">
        <v>710</v>
      </c>
      <c r="D30" s="202" t="s">
        <v>1063</v>
      </c>
      <c r="E30" s="298" t="s">
        <v>1046</v>
      </c>
      <c r="F30" s="299"/>
      <c r="G30" s="201" t="s">
        <v>1064</v>
      </c>
      <c r="H30" s="203">
        <v>10</v>
      </c>
      <c r="I30" s="204">
        <f t="shared" si="4"/>
        <v>6.05</v>
      </c>
      <c r="J30" s="204">
        <f t="shared" si="5"/>
        <v>60.5</v>
      </c>
      <c r="L30" s="80">
        <v>6.05</v>
      </c>
    </row>
    <row r="31" spans="1:12" ht="30" x14ac:dyDescent="0.25">
      <c r="A31" s="201" t="s">
        <v>1042</v>
      </c>
      <c r="B31" s="201" t="s">
        <v>1539</v>
      </c>
      <c r="C31" s="201" t="s">
        <v>710</v>
      </c>
      <c r="D31" s="202" t="s">
        <v>1065</v>
      </c>
      <c r="E31" s="298" t="s">
        <v>1046</v>
      </c>
      <c r="F31" s="299"/>
      <c r="G31" s="201" t="s">
        <v>33</v>
      </c>
      <c r="H31" s="203">
        <v>4</v>
      </c>
      <c r="I31" s="204">
        <f t="shared" si="4"/>
        <v>4.5</v>
      </c>
      <c r="J31" s="204">
        <f t="shared" si="5"/>
        <v>18</v>
      </c>
      <c r="L31" s="80">
        <v>4.5</v>
      </c>
    </row>
    <row r="32" spans="1:12" ht="30" x14ac:dyDescent="0.25">
      <c r="A32" s="201" t="s">
        <v>1042</v>
      </c>
      <c r="B32" s="201" t="s">
        <v>1540</v>
      </c>
      <c r="C32" s="201" t="s">
        <v>710</v>
      </c>
      <c r="D32" s="202" t="s">
        <v>1066</v>
      </c>
      <c r="E32" s="298" t="s">
        <v>1046</v>
      </c>
      <c r="F32" s="299"/>
      <c r="G32" s="201" t="s">
        <v>33</v>
      </c>
      <c r="H32" s="203">
        <v>4</v>
      </c>
      <c r="I32" s="204">
        <f t="shared" si="4"/>
        <v>5.5</v>
      </c>
      <c r="J32" s="204">
        <f t="shared" si="5"/>
        <v>22</v>
      </c>
      <c r="L32" s="80">
        <v>5.5</v>
      </c>
    </row>
    <row r="33" spans="1:12" ht="30" x14ac:dyDescent="0.25">
      <c r="A33" s="201" t="s">
        <v>1042</v>
      </c>
      <c r="B33" s="201" t="s">
        <v>1541</v>
      </c>
      <c r="C33" s="201" t="s">
        <v>710</v>
      </c>
      <c r="D33" s="202" t="s">
        <v>1067</v>
      </c>
      <c r="E33" s="298" t="s">
        <v>1046</v>
      </c>
      <c r="F33" s="299"/>
      <c r="G33" s="201" t="s">
        <v>33</v>
      </c>
      <c r="H33" s="203">
        <v>2</v>
      </c>
      <c r="I33" s="204">
        <f t="shared" si="4"/>
        <v>1.32</v>
      </c>
      <c r="J33" s="204">
        <f t="shared" si="5"/>
        <v>2.64</v>
      </c>
      <c r="L33" s="80">
        <v>1.32</v>
      </c>
    </row>
    <row r="34" spans="1:12" ht="30" x14ac:dyDescent="0.25">
      <c r="A34" s="201" t="s">
        <v>1042</v>
      </c>
      <c r="B34" s="201" t="s">
        <v>1542</v>
      </c>
      <c r="C34" s="201" t="s">
        <v>710</v>
      </c>
      <c r="D34" s="202" t="s">
        <v>1068</v>
      </c>
      <c r="E34" s="298" t="s">
        <v>1046</v>
      </c>
      <c r="F34" s="299"/>
      <c r="G34" s="201" t="s">
        <v>33</v>
      </c>
      <c r="H34" s="203">
        <v>103</v>
      </c>
      <c r="I34" s="204">
        <f t="shared" si="4"/>
        <v>0.3</v>
      </c>
      <c r="J34" s="204">
        <f t="shared" si="5"/>
        <v>30.9</v>
      </c>
      <c r="L34" s="80">
        <v>0.3</v>
      </c>
    </row>
    <row r="35" spans="1:12" ht="30" x14ac:dyDescent="0.25">
      <c r="A35" s="201" t="s">
        <v>1042</v>
      </c>
      <c r="B35" s="201" t="s">
        <v>1543</v>
      </c>
      <c r="C35" s="201" t="s">
        <v>710</v>
      </c>
      <c r="D35" s="202" t="s">
        <v>1069</v>
      </c>
      <c r="E35" s="298" t="s">
        <v>1046</v>
      </c>
      <c r="F35" s="299"/>
      <c r="G35" s="201" t="s">
        <v>33</v>
      </c>
      <c r="H35" s="203">
        <v>1</v>
      </c>
      <c r="I35" s="204">
        <f t="shared" si="4"/>
        <v>4.5</v>
      </c>
      <c r="J35" s="204">
        <f t="shared" si="5"/>
        <v>4.5</v>
      </c>
      <c r="L35" s="80">
        <v>4.5</v>
      </c>
    </row>
    <row r="36" spans="1:12" ht="30" x14ac:dyDescent="0.25">
      <c r="A36" s="201" t="s">
        <v>1042</v>
      </c>
      <c r="B36" s="201" t="s">
        <v>1544</v>
      </c>
      <c r="C36" s="201" t="s">
        <v>710</v>
      </c>
      <c r="D36" s="202" t="s">
        <v>1070</v>
      </c>
      <c r="E36" s="298" t="s">
        <v>1071</v>
      </c>
      <c r="F36" s="299"/>
      <c r="G36" s="201" t="s">
        <v>33</v>
      </c>
      <c r="H36" s="203">
        <v>1</v>
      </c>
      <c r="I36" s="204">
        <f t="shared" si="4"/>
        <v>10.25</v>
      </c>
      <c r="J36" s="204">
        <f t="shared" si="5"/>
        <v>10.25</v>
      </c>
      <c r="L36" s="80">
        <v>10.25</v>
      </c>
    </row>
    <row r="37" spans="1:12" ht="30" x14ac:dyDescent="0.25">
      <c r="A37" s="201" t="s">
        <v>1042</v>
      </c>
      <c r="B37" s="201" t="s">
        <v>1545</v>
      </c>
      <c r="C37" s="201" t="s">
        <v>710</v>
      </c>
      <c r="D37" s="202" t="s">
        <v>1072</v>
      </c>
      <c r="E37" s="298" t="s">
        <v>1071</v>
      </c>
      <c r="F37" s="299"/>
      <c r="G37" s="201" t="s">
        <v>33</v>
      </c>
      <c r="H37" s="203">
        <v>1</v>
      </c>
      <c r="I37" s="204">
        <f t="shared" si="4"/>
        <v>7.18</v>
      </c>
      <c r="J37" s="204">
        <f t="shared" si="5"/>
        <v>7.18</v>
      </c>
      <c r="L37" s="80">
        <v>7.18</v>
      </c>
    </row>
    <row r="38" spans="1:12" ht="30" x14ac:dyDescent="0.25">
      <c r="A38" s="201" t="s">
        <v>1042</v>
      </c>
      <c r="B38" s="201" t="s">
        <v>1546</v>
      </c>
      <c r="C38" s="201" t="s">
        <v>710</v>
      </c>
      <c r="D38" s="202" t="s">
        <v>1073</v>
      </c>
      <c r="E38" s="298" t="s">
        <v>1071</v>
      </c>
      <c r="F38" s="299"/>
      <c r="G38" s="201" t="s">
        <v>33</v>
      </c>
      <c r="H38" s="203">
        <v>103</v>
      </c>
      <c r="I38" s="204">
        <f t="shared" si="4"/>
        <v>2.59</v>
      </c>
      <c r="J38" s="204">
        <f t="shared" si="5"/>
        <v>266.77</v>
      </c>
      <c r="L38" s="80">
        <v>2.59</v>
      </c>
    </row>
    <row r="39" spans="1:12" ht="15" x14ac:dyDescent="0.25">
      <c r="A39" s="205"/>
      <c r="B39" s="205"/>
      <c r="C39" s="205"/>
      <c r="D39" s="206"/>
      <c r="E39" s="206"/>
      <c r="F39" s="207"/>
      <c r="G39" s="206"/>
      <c r="H39" s="207"/>
      <c r="I39" s="206"/>
      <c r="J39" s="207">
        <f>SUBTOTAL(9,J24:J38)</f>
        <v>3268.1299999999997</v>
      </c>
      <c r="L39" s="81"/>
    </row>
    <row r="40" spans="1:12" ht="15.75" x14ac:dyDescent="0.25">
      <c r="A40" s="190" t="s">
        <v>806</v>
      </c>
      <c r="B40" s="190" t="s">
        <v>718</v>
      </c>
      <c r="C40" s="190" t="s">
        <v>717</v>
      </c>
      <c r="D40" s="191" t="s">
        <v>716</v>
      </c>
      <c r="E40" s="294" t="s">
        <v>1037</v>
      </c>
      <c r="F40" s="295"/>
      <c r="G40" s="190" t="s">
        <v>715</v>
      </c>
      <c r="H40" s="192" t="s">
        <v>714</v>
      </c>
      <c r="I40" s="192" t="s">
        <v>713</v>
      </c>
      <c r="J40" s="192" t="s">
        <v>221</v>
      </c>
      <c r="L40" s="75" t="s">
        <v>713</v>
      </c>
    </row>
    <row r="41" spans="1:12" ht="14.25" customHeight="1" x14ac:dyDescent="0.25">
      <c r="A41" s="193" t="s">
        <v>1038</v>
      </c>
      <c r="B41" s="193" t="s">
        <v>725</v>
      </c>
      <c r="C41" s="193" t="s">
        <v>681</v>
      </c>
      <c r="D41" s="194" t="s">
        <v>99</v>
      </c>
      <c r="E41" s="300" t="s">
        <v>1039</v>
      </c>
      <c r="F41" s="301"/>
      <c r="G41" s="193" t="s">
        <v>33</v>
      </c>
      <c r="H41" s="195">
        <v>1</v>
      </c>
      <c r="I41" s="196">
        <f>J41</f>
        <v>262.55</v>
      </c>
      <c r="J41" s="196">
        <f>J43</f>
        <v>262.55</v>
      </c>
      <c r="L41" s="77">
        <f>M41</f>
        <v>0</v>
      </c>
    </row>
    <row r="42" spans="1:12" ht="30" x14ac:dyDescent="0.25">
      <c r="A42" s="201" t="s">
        <v>1042</v>
      </c>
      <c r="B42" s="201" t="s">
        <v>1547</v>
      </c>
      <c r="C42" s="201" t="s">
        <v>681</v>
      </c>
      <c r="D42" s="202" t="s">
        <v>1074</v>
      </c>
      <c r="E42" s="298" t="s">
        <v>1075</v>
      </c>
      <c r="F42" s="299"/>
      <c r="G42" s="201" t="s">
        <v>33</v>
      </c>
      <c r="H42" s="203">
        <v>1</v>
      </c>
      <c r="I42" s="204">
        <f>TRUNC(L42*$N$2,2)</f>
        <v>262.55</v>
      </c>
      <c r="J42" s="204">
        <f>TRUNC(I42*H42,2)</f>
        <v>262.55</v>
      </c>
      <c r="L42" s="80">
        <v>262.55</v>
      </c>
    </row>
    <row r="43" spans="1:12" ht="15" x14ac:dyDescent="0.25">
      <c r="A43" s="205"/>
      <c r="B43" s="205"/>
      <c r="C43" s="205"/>
      <c r="D43" s="206"/>
      <c r="E43" s="206"/>
      <c r="F43" s="207"/>
      <c r="G43" s="206"/>
      <c r="H43" s="207"/>
      <c r="I43" s="206"/>
      <c r="J43" s="207">
        <f>SUBTOTAL(9,J42)</f>
        <v>262.55</v>
      </c>
      <c r="L43" s="81"/>
    </row>
    <row r="44" spans="1:12" ht="15.75" x14ac:dyDescent="0.25">
      <c r="A44" s="190" t="s">
        <v>807</v>
      </c>
      <c r="B44" s="190" t="s">
        <v>718</v>
      </c>
      <c r="C44" s="190" t="s">
        <v>717</v>
      </c>
      <c r="D44" s="191" t="s">
        <v>716</v>
      </c>
      <c r="E44" s="294" t="s">
        <v>1037</v>
      </c>
      <c r="F44" s="295"/>
      <c r="G44" s="190" t="s">
        <v>715</v>
      </c>
      <c r="H44" s="192" t="s">
        <v>714</v>
      </c>
      <c r="I44" s="192" t="s">
        <v>713</v>
      </c>
      <c r="J44" s="192" t="s">
        <v>221</v>
      </c>
      <c r="L44" s="75" t="s">
        <v>713</v>
      </c>
    </row>
    <row r="45" spans="1:12" ht="45" x14ac:dyDescent="0.25">
      <c r="A45" s="193" t="s">
        <v>1038</v>
      </c>
      <c r="B45" s="193">
        <v>103689</v>
      </c>
      <c r="C45" s="193" t="s">
        <v>7</v>
      </c>
      <c r="D45" s="194" t="s">
        <v>11</v>
      </c>
      <c r="E45" s="300" t="s">
        <v>1076</v>
      </c>
      <c r="F45" s="301"/>
      <c r="G45" s="193" t="s">
        <v>686</v>
      </c>
      <c r="H45" s="195">
        <v>1</v>
      </c>
      <c r="I45" s="196">
        <f>J45</f>
        <v>461.25</v>
      </c>
      <c r="J45" s="196">
        <f>J53</f>
        <v>461.25</v>
      </c>
      <c r="L45" s="77">
        <f>M45</f>
        <v>0</v>
      </c>
    </row>
    <row r="46" spans="1:12" ht="45" x14ac:dyDescent="0.25">
      <c r="A46" s="197" t="s">
        <v>1040</v>
      </c>
      <c r="B46" s="197">
        <v>102234</v>
      </c>
      <c r="C46" s="197" t="s">
        <v>7</v>
      </c>
      <c r="D46" s="198" t="s">
        <v>1077</v>
      </c>
      <c r="E46" s="296" t="s">
        <v>1078</v>
      </c>
      <c r="F46" s="297"/>
      <c r="G46" s="197" t="s">
        <v>686</v>
      </c>
      <c r="H46" s="199">
        <v>0.5</v>
      </c>
      <c r="I46" s="200">
        <f t="shared" ref="I46:I52" si="6">TRUNC(L46*$N$2,2)</f>
        <v>22.88</v>
      </c>
      <c r="J46" s="200">
        <f t="shared" ref="J46:J52" si="7">TRUNC(I46*H46,2)</f>
        <v>11.44</v>
      </c>
      <c r="L46" s="79">
        <v>22.88</v>
      </c>
    </row>
    <row r="47" spans="1:12" ht="45" x14ac:dyDescent="0.25">
      <c r="A47" s="197" t="s">
        <v>1040</v>
      </c>
      <c r="B47" s="197">
        <v>88262</v>
      </c>
      <c r="C47" s="197" t="s">
        <v>7</v>
      </c>
      <c r="D47" s="198" t="s">
        <v>1079</v>
      </c>
      <c r="E47" s="296" t="s">
        <v>1039</v>
      </c>
      <c r="F47" s="297"/>
      <c r="G47" s="197" t="s">
        <v>8</v>
      </c>
      <c r="H47" s="199">
        <v>0.37290000000000001</v>
      </c>
      <c r="I47" s="200">
        <f t="shared" si="6"/>
        <v>24.68</v>
      </c>
      <c r="J47" s="200">
        <f t="shared" si="7"/>
        <v>9.1999999999999993</v>
      </c>
      <c r="L47" s="79">
        <v>24.68</v>
      </c>
    </row>
    <row r="48" spans="1:12" ht="45" x14ac:dyDescent="0.25">
      <c r="A48" s="197" t="s">
        <v>1040</v>
      </c>
      <c r="B48" s="197">
        <v>88316</v>
      </c>
      <c r="C48" s="197" t="s">
        <v>7</v>
      </c>
      <c r="D48" s="198" t="s">
        <v>1080</v>
      </c>
      <c r="E48" s="296" t="s">
        <v>1039</v>
      </c>
      <c r="F48" s="297"/>
      <c r="G48" s="197" t="s">
        <v>8</v>
      </c>
      <c r="H48" s="199">
        <v>1.1186</v>
      </c>
      <c r="I48" s="200">
        <f t="shared" si="6"/>
        <v>20.170000000000002</v>
      </c>
      <c r="J48" s="200">
        <f t="shared" si="7"/>
        <v>22.56</v>
      </c>
      <c r="L48" s="79">
        <v>20.170000000000002</v>
      </c>
    </row>
    <row r="49" spans="1:12" ht="30" x14ac:dyDescent="0.25">
      <c r="A49" s="201" t="s">
        <v>1042</v>
      </c>
      <c r="B49" s="201">
        <v>4509</v>
      </c>
      <c r="C49" s="201" t="s">
        <v>7</v>
      </c>
      <c r="D49" s="202" t="s">
        <v>1081</v>
      </c>
      <c r="E49" s="298" t="s">
        <v>1046</v>
      </c>
      <c r="F49" s="299"/>
      <c r="G49" s="201" t="s">
        <v>19</v>
      </c>
      <c r="H49" s="203">
        <v>3.2082999999999999</v>
      </c>
      <c r="I49" s="204">
        <f t="shared" si="6"/>
        <v>5.41</v>
      </c>
      <c r="J49" s="204">
        <f t="shared" si="7"/>
        <v>17.350000000000001</v>
      </c>
      <c r="L49" s="80">
        <v>5.41</v>
      </c>
    </row>
    <row r="50" spans="1:12" ht="45" x14ac:dyDescent="0.25">
      <c r="A50" s="201" t="s">
        <v>1042</v>
      </c>
      <c r="B50" s="201">
        <v>4813</v>
      </c>
      <c r="C50" s="201" t="s">
        <v>7</v>
      </c>
      <c r="D50" s="202" t="s">
        <v>1082</v>
      </c>
      <c r="E50" s="298" t="s">
        <v>1046</v>
      </c>
      <c r="F50" s="299"/>
      <c r="G50" s="201" t="s">
        <v>686</v>
      </c>
      <c r="H50" s="203">
        <v>1</v>
      </c>
      <c r="I50" s="204">
        <f t="shared" si="6"/>
        <v>400</v>
      </c>
      <c r="J50" s="204">
        <f t="shared" si="7"/>
        <v>400</v>
      </c>
      <c r="L50" s="80">
        <v>400</v>
      </c>
    </row>
    <row r="51" spans="1:12" ht="15" x14ac:dyDescent="0.25">
      <c r="A51" s="201" t="s">
        <v>1042</v>
      </c>
      <c r="B51" s="201">
        <v>5065</v>
      </c>
      <c r="C51" s="201" t="s">
        <v>7</v>
      </c>
      <c r="D51" s="202" t="s">
        <v>1083</v>
      </c>
      <c r="E51" s="298" t="s">
        <v>1046</v>
      </c>
      <c r="F51" s="299"/>
      <c r="G51" s="201" t="s">
        <v>24</v>
      </c>
      <c r="H51" s="203">
        <v>1.1299999999999999E-2</v>
      </c>
      <c r="I51" s="204">
        <f t="shared" si="6"/>
        <v>38.700000000000003</v>
      </c>
      <c r="J51" s="204">
        <f t="shared" si="7"/>
        <v>0.43</v>
      </c>
      <c r="L51" s="80">
        <v>38.700000000000003</v>
      </c>
    </row>
    <row r="52" spans="1:12" ht="15" x14ac:dyDescent="0.25">
      <c r="A52" s="201" t="s">
        <v>1042</v>
      </c>
      <c r="B52" s="201">
        <v>5069</v>
      </c>
      <c r="C52" s="201" t="s">
        <v>7</v>
      </c>
      <c r="D52" s="202" t="s">
        <v>1084</v>
      </c>
      <c r="E52" s="298" t="s">
        <v>1046</v>
      </c>
      <c r="F52" s="299"/>
      <c r="G52" s="201" t="s">
        <v>24</v>
      </c>
      <c r="H52" s="203">
        <v>1.32E-2</v>
      </c>
      <c r="I52" s="204">
        <f t="shared" si="6"/>
        <v>20.74</v>
      </c>
      <c r="J52" s="204">
        <f t="shared" si="7"/>
        <v>0.27</v>
      </c>
      <c r="L52" s="80">
        <v>20.74</v>
      </c>
    </row>
    <row r="53" spans="1:12" ht="15" x14ac:dyDescent="0.25">
      <c r="A53" s="205"/>
      <c r="B53" s="205"/>
      <c r="C53" s="205"/>
      <c r="D53" s="206"/>
      <c r="E53" s="206"/>
      <c r="F53" s="207"/>
      <c r="G53" s="206"/>
      <c r="H53" s="207"/>
      <c r="I53" s="206"/>
      <c r="J53" s="207">
        <f>SUBTOTAL(9,J46:J52)</f>
        <v>461.25</v>
      </c>
      <c r="L53" s="81"/>
    </row>
    <row r="54" spans="1:12" ht="15.75" x14ac:dyDescent="0.25">
      <c r="A54" s="190" t="s">
        <v>808</v>
      </c>
      <c r="B54" s="190" t="s">
        <v>718</v>
      </c>
      <c r="C54" s="190" t="s">
        <v>717</v>
      </c>
      <c r="D54" s="191" t="s">
        <v>716</v>
      </c>
      <c r="E54" s="294" t="s">
        <v>1037</v>
      </c>
      <c r="F54" s="295"/>
      <c r="G54" s="190" t="s">
        <v>715</v>
      </c>
      <c r="H54" s="192" t="s">
        <v>714</v>
      </c>
      <c r="I54" s="192" t="s">
        <v>713</v>
      </c>
      <c r="J54" s="192" t="s">
        <v>221</v>
      </c>
      <c r="L54" s="75" t="s">
        <v>713</v>
      </c>
    </row>
    <row r="55" spans="1:12" ht="14.25" customHeight="1" x14ac:dyDescent="0.25">
      <c r="A55" s="193" t="s">
        <v>1038</v>
      </c>
      <c r="B55" s="193">
        <v>98459</v>
      </c>
      <c r="C55" s="193" t="s">
        <v>7</v>
      </c>
      <c r="D55" s="194" t="s">
        <v>13</v>
      </c>
      <c r="E55" s="300" t="s">
        <v>1085</v>
      </c>
      <c r="F55" s="301"/>
      <c r="G55" s="193" t="s">
        <v>686</v>
      </c>
      <c r="H55" s="195">
        <v>1</v>
      </c>
      <c r="I55" s="196">
        <f>J55</f>
        <v>90.009999999999991</v>
      </c>
      <c r="J55" s="196">
        <f>J65</f>
        <v>90.009999999999991</v>
      </c>
      <c r="L55" s="77">
        <f>M55</f>
        <v>0</v>
      </c>
    </row>
    <row r="56" spans="1:12" ht="45" x14ac:dyDescent="0.25">
      <c r="A56" s="197" t="s">
        <v>1040</v>
      </c>
      <c r="B56" s="197">
        <v>88239</v>
      </c>
      <c r="C56" s="197" t="s">
        <v>7</v>
      </c>
      <c r="D56" s="198" t="s">
        <v>1086</v>
      </c>
      <c r="E56" s="296" t="s">
        <v>1039</v>
      </c>
      <c r="F56" s="297"/>
      <c r="G56" s="197" t="s">
        <v>8</v>
      </c>
      <c r="H56" s="199">
        <v>0.49199999999999999</v>
      </c>
      <c r="I56" s="200">
        <f t="shared" ref="I56:I64" si="8">TRUNC(L56*$N$2,2)</f>
        <v>20.89</v>
      </c>
      <c r="J56" s="200">
        <f t="shared" ref="J56:J64" si="9">TRUNC(I56*H56,2)</f>
        <v>10.27</v>
      </c>
      <c r="L56" s="79">
        <v>20.89</v>
      </c>
    </row>
    <row r="57" spans="1:12" ht="45" x14ac:dyDescent="0.25">
      <c r="A57" s="197" t="s">
        <v>1040</v>
      </c>
      <c r="B57" s="197">
        <v>88262</v>
      </c>
      <c r="C57" s="197" t="s">
        <v>7</v>
      </c>
      <c r="D57" s="198" t="s">
        <v>1079</v>
      </c>
      <c r="E57" s="296" t="s">
        <v>1039</v>
      </c>
      <c r="F57" s="297"/>
      <c r="G57" s="197" t="s">
        <v>8</v>
      </c>
      <c r="H57" s="199">
        <v>0.73499999999999999</v>
      </c>
      <c r="I57" s="200">
        <f t="shared" si="8"/>
        <v>24.68</v>
      </c>
      <c r="J57" s="200">
        <f t="shared" si="9"/>
        <v>18.13</v>
      </c>
      <c r="L57" s="79">
        <v>24.68</v>
      </c>
    </row>
    <row r="58" spans="1:12" ht="25.5" customHeight="1" x14ac:dyDescent="0.25">
      <c r="A58" s="197" t="s">
        <v>1040</v>
      </c>
      <c r="B58" s="197">
        <v>91692</v>
      </c>
      <c r="C58" s="197" t="s">
        <v>7</v>
      </c>
      <c r="D58" s="198" t="s">
        <v>1087</v>
      </c>
      <c r="E58" s="296" t="s">
        <v>1088</v>
      </c>
      <c r="F58" s="297"/>
      <c r="G58" s="197" t="s">
        <v>1089</v>
      </c>
      <c r="H58" s="199">
        <v>6.6E-3</v>
      </c>
      <c r="I58" s="200">
        <f t="shared" si="8"/>
        <v>24.98</v>
      </c>
      <c r="J58" s="200">
        <f t="shared" si="9"/>
        <v>0.16</v>
      </c>
      <c r="L58" s="79">
        <v>24.98</v>
      </c>
    </row>
    <row r="59" spans="1:12" ht="25.5" customHeight="1" x14ac:dyDescent="0.25">
      <c r="A59" s="197" t="s">
        <v>1040</v>
      </c>
      <c r="B59" s="197">
        <v>91693</v>
      </c>
      <c r="C59" s="197" t="s">
        <v>7</v>
      </c>
      <c r="D59" s="198" t="s">
        <v>1090</v>
      </c>
      <c r="E59" s="296" t="s">
        <v>1088</v>
      </c>
      <c r="F59" s="297"/>
      <c r="G59" s="197" t="s">
        <v>1091</v>
      </c>
      <c r="H59" s="199">
        <v>2.64E-2</v>
      </c>
      <c r="I59" s="200">
        <f t="shared" si="8"/>
        <v>23.91</v>
      </c>
      <c r="J59" s="200">
        <f t="shared" si="9"/>
        <v>0.63</v>
      </c>
      <c r="L59" s="79">
        <v>23.91</v>
      </c>
    </row>
    <row r="60" spans="1:12" ht="25.5" customHeight="1" x14ac:dyDescent="0.25">
      <c r="A60" s="197" t="s">
        <v>1040</v>
      </c>
      <c r="B60" s="197">
        <v>94974</v>
      </c>
      <c r="C60" s="197" t="s">
        <v>7</v>
      </c>
      <c r="D60" s="198" t="s">
        <v>1092</v>
      </c>
      <c r="E60" s="296" t="s">
        <v>1093</v>
      </c>
      <c r="F60" s="297"/>
      <c r="G60" s="197" t="s">
        <v>688</v>
      </c>
      <c r="H60" s="199">
        <v>6.1000000000000004E-3</v>
      </c>
      <c r="I60" s="200">
        <f t="shared" si="8"/>
        <v>451.81</v>
      </c>
      <c r="J60" s="200">
        <f t="shared" si="9"/>
        <v>2.75</v>
      </c>
      <c r="L60" s="79">
        <v>451.81</v>
      </c>
    </row>
    <row r="61" spans="1:12" ht="30" x14ac:dyDescent="0.25">
      <c r="A61" s="201" t="s">
        <v>1042</v>
      </c>
      <c r="B61" s="201">
        <v>4491</v>
      </c>
      <c r="C61" s="201" t="s">
        <v>7</v>
      </c>
      <c r="D61" s="202" t="s">
        <v>1094</v>
      </c>
      <c r="E61" s="298" t="s">
        <v>1046</v>
      </c>
      <c r="F61" s="299"/>
      <c r="G61" s="201" t="s">
        <v>19</v>
      </c>
      <c r="H61" s="203">
        <v>1.2273000000000001</v>
      </c>
      <c r="I61" s="204">
        <f t="shared" si="8"/>
        <v>10.66</v>
      </c>
      <c r="J61" s="204">
        <f t="shared" si="9"/>
        <v>13.08</v>
      </c>
      <c r="L61" s="80">
        <v>10.66</v>
      </c>
    </row>
    <row r="62" spans="1:12" ht="15" x14ac:dyDescent="0.25">
      <c r="A62" s="201" t="s">
        <v>1042</v>
      </c>
      <c r="B62" s="201">
        <v>5061</v>
      </c>
      <c r="C62" s="201" t="s">
        <v>7</v>
      </c>
      <c r="D62" s="202" t="s">
        <v>1095</v>
      </c>
      <c r="E62" s="298" t="s">
        <v>1046</v>
      </c>
      <c r="F62" s="299"/>
      <c r="G62" s="201" t="s">
        <v>24</v>
      </c>
      <c r="H62" s="203">
        <v>6.8000000000000005E-2</v>
      </c>
      <c r="I62" s="204">
        <f t="shared" si="8"/>
        <v>20</v>
      </c>
      <c r="J62" s="204">
        <f t="shared" si="9"/>
        <v>1.36</v>
      </c>
      <c r="L62" s="80">
        <v>20</v>
      </c>
    </row>
    <row r="63" spans="1:12" ht="30" x14ac:dyDescent="0.25">
      <c r="A63" s="201" t="s">
        <v>1042</v>
      </c>
      <c r="B63" s="201">
        <v>6194</v>
      </c>
      <c r="C63" s="201" t="s">
        <v>7</v>
      </c>
      <c r="D63" s="202" t="s">
        <v>1096</v>
      </c>
      <c r="E63" s="298" t="s">
        <v>1046</v>
      </c>
      <c r="F63" s="299"/>
      <c r="G63" s="201" t="s">
        <v>19</v>
      </c>
      <c r="H63" s="203">
        <v>2</v>
      </c>
      <c r="I63" s="204">
        <f t="shared" si="8"/>
        <v>7.6</v>
      </c>
      <c r="J63" s="204">
        <f t="shared" si="9"/>
        <v>15.2</v>
      </c>
      <c r="L63" s="80">
        <v>7.6</v>
      </c>
    </row>
    <row r="64" spans="1:12" ht="45" x14ac:dyDescent="0.25">
      <c r="A64" s="201" t="s">
        <v>1042</v>
      </c>
      <c r="B64" s="201">
        <v>7243</v>
      </c>
      <c r="C64" s="201" t="s">
        <v>7</v>
      </c>
      <c r="D64" s="202" t="s">
        <v>1097</v>
      </c>
      <c r="E64" s="298" t="s">
        <v>1046</v>
      </c>
      <c r="F64" s="299"/>
      <c r="G64" s="201" t="s">
        <v>686</v>
      </c>
      <c r="H64" s="203">
        <v>0.58530000000000004</v>
      </c>
      <c r="I64" s="204">
        <f t="shared" si="8"/>
        <v>48.59</v>
      </c>
      <c r="J64" s="204">
        <f t="shared" si="9"/>
        <v>28.43</v>
      </c>
      <c r="L64" s="80">
        <v>48.59</v>
      </c>
    </row>
    <row r="65" spans="1:12" ht="15" x14ac:dyDescent="0.25">
      <c r="A65" s="205"/>
      <c r="B65" s="205"/>
      <c r="C65" s="205"/>
      <c r="D65" s="206"/>
      <c r="E65" s="206"/>
      <c r="F65" s="207"/>
      <c r="G65" s="206"/>
      <c r="H65" s="207"/>
      <c r="I65" s="206"/>
      <c r="J65" s="207">
        <f>SUBTOTAL(9,J56:J64)</f>
        <v>90.009999999999991</v>
      </c>
      <c r="L65" s="81"/>
    </row>
    <row r="66" spans="1:12" ht="15.75" x14ac:dyDescent="0.25">
      <c r="A66" s="190" t="s">
        <v>809</v>
      </c>
      <c r="B66" s="190" t="s">
        <v>718</v>
      </c>
      <c r="C66" s="190" t="s">
        <v>717</v>
      </c>
      <c r="D66" s="191" t="s">
        <v>716</v>
      </c>
      <c r="E66" s="294" t="s">
        <v>1037</v>
      </c>
      <c r="F66" s="295"/>
      <c r="G66" s="190" t="s">
        <v>715</v>
      </c>
      <c r="H66" s="192" t="s">
        <v>714</v>
      </c>
      <c r="I66" s="192" t="s">
        <v>713</v>
      </c>
      <c r="J66" s="192" t="s">
        <v>221</v>
      </c>
      <c r="L66" s="75" t="s">
        <v>713</v>
      </c>
    </row>
    <row r="67" spans="1:12" ht="45" x14ac:dyDescent="0.25">
      <c r="A67" s="193" t="s">
        <v>1038</v>
      </c>
      <c r="B67" s="193">
        <v>97064</v>
      </c>
      <c r="C67" s="193" t="s">
        <v>7</v>
      </c>
      <c r="D67" s="194" t="s">
        <v>231</v>
      </c>
      <c r="E67" s="300" t="s">
        <v>1039</v>
      </c>
      <c r="F67" s="301"/>
      <c r="G67" s="193" t="s">
        <v>19</v>
      </c>
      <c r="H67" s="195">
        <v>1</v>
      </c>
      <c r="I67" s="196">
        <f>J67</f>
        <v>20.93</v>
      </c>
      <c r="J67" s="196">
        <f>J71</f>
        <v>20.93</v>
      </c>
      <c r="L67" s="77">
        <f>M67</f>
        <v>0</v>
      </c>
    </row>
    <row r="68" spans="1:12" ht="60" x14ac:dyDescent="0.25">
      <c r="A68" s="197" t="s">
        <v>1040</v>
      </c>
      <c r="B68" s="197">
        <v>100251</v>
      </c>
      <c r="C68" s="197" t="s">
        <v>7</v>
      </c>
      <c r="D68" s="198" t="s">
        <v>1098</v>
      </c>
      <c r="E68" s="296" t="s">
        <v>1039</v>
      </c>
      <c r="F68" s="297"/>
      <c r="G68" s="197" t="s">
        <v>1099</v>
      </c>
      <c r="H68" s="199">
        <v>0.40200000000000002</v>
      </c>
      <c r="I68" s="200">
        <f>TRUNC(L68*$N$2,2)</f>
        <v>12.34</v>
      </c>
      <c r="J68" s="200">
        <f t="shared" ref="J68:J70" si="10">TRUNC(I68*H68,2)</f>
        <v>4.96</v>
      </c>
      <c r="L68" s="79">
        <v>12.34</v>
      </c>
    </row>
    <row r="69" spans="1:12" ht="45" x14ac:dyDescent="0.25">
      <c r="A69" s="197" t="s">
        <v>1040</v>
      </c>
      <c r="B69" s="197">
        <v>88278</v>
      </c>
      <c r="C69" s="197" t="s">
        <v>7</v>
      </c>
      <c r="D69" s="198" t="s">
        <v>1100</v>
      </c>
      <c r="E69" s="296" t="s">
        <v>1039</v>
      </c>
      <c r="F69" s="297"/>
      <c r="G69" s="197" t="s">
        <v>8</v>
      </c>
      <c r="H69" s="199">
        <v>0.69769999999999999</v>
      </c>
      <c r="I69" s="200">
        <f>TRUNC(L69*$N$2,2)</f>
        <v>19.059999999999999</v>
      </c>
      <c r="J69" s="200">
        <f t="shared" si="10"/>
        <v>13.29</v>
      </c>
      <c r="L69" s="79">
        <v>19.059999999999999</v>
      </c>
    </row>
    <row r="70" spans="1:12" ht="45" x14ac:dyDescent="0.25">
      <c r="A70" s="197" t="s">
        <v>1040</v>
      </c>
      <c r="B70" s="197">
        <v>88316</v>
      </c>
      <c r="C70" s="197" t="s">
        <v>7</v>
      </c>
      <c r="D70" s="198" t="s">
        <v>1080</v>
      </c>
      <c r="E70" s="296" t="s">
        <v>1039</v>
      </c>
      <c r="F70" s="297"/>
      <c r="G70" s="197" t="s">
        <v>8</v>
      </c>
      <c r="H70" s="199">
        <v>0.1331</v>
      </c>
      <c r="I70" s="200">
        <f>TRUNC(L70*$N$2,2)</f>
        <v>20.170000000000002</v>
      </c>
      <c r="J70" s="200">
        <f t="shared" si="10"/>
        <v>2.68</v>
      </c>
      <c r="L70" s="79">
        <v>20.170000000000002</v>
      </c>
    </row>
    <row r="71" spans="1:12" ht="15" x14ac:dyDescent="0.25">
      <c r="A71" s="205"/>
      <c r="B71" s="205"/>
      <c r="C71" s="205"/>
      <c r="D71" s="206"/>
      <c r="E71" s="206"/>
      <c r="F71" s="207"/>
      <c r="G71" s="206"/>
      <c r="H71" s="207"/>
      <c r="I71" s="206"/>
      <c r="J71" s="207">
        <f>SUBTOTAL(9,J68:J70)</f>
        <v>20.93</v>
      </c>
      <c r="L71" s="81"/>
    </row>
    <row r="72" spans="1:12" ht="15.75" x14ac:dyDescent="0.25">
      <c r="A72" s="190" t="s">
        <v>810</v>
      </c>
      <c r="B72" s="190" t="s">
        <v>718</v>
      </c>
      <c r="C72" s="190" t="s">
        <v>717</v>
      </c>
      <c r="D72" s="191" t="s">
        <v>716</v>
      </c>
      <c r="E72" s="294" t="s">
        <v>1037</v>
      </c>
      <c r="F72" s="295"/>
      <c r="G72" s="190" t="s">
        <v>715</v>
      </c>
      <c r="H72" s="192" t="s">
        <v>714</v>
      </c>
      <c r="I72" s="192" t="s">
        <v>713</v>
      </c>
      <c r="J72" s="192" t="s">
        <v>221</v>
      </c>
      <c r="L72" s="75" t="s">
        <v>713</v>
      </c>
    </row>
    <row r="73" spans="1:12" ht="14.25" customHeight="1" x14ac:dyDescent="0.25">
      <c r="A73" s="193" t="s">
        <v>1038</v>
      </c>
      <c r="B73" s="193" t="s">
        <v>241</v>
      </c>
      <c r="C73" s="193" t="s">
        <v>235</v>
      </c>
      <c r="D73" s="194" t="s">
        <v>240</v>
      </c>
      <c r="E73" s="300" t="s">
        <v>1101</v>
      </c>
      <c r="F73" s="301"/>
      <c r="G73" s="193" t="s">
        <v>688</v>
      </c>
      <c r="H73" s="195">
        <v>1</v>
      </c>
      <c r="I73" s="196">
        <f>J73</f>
        <v>68.83</v>
      </c>
      <c r="J73" s="196">
        <f>J76</f>
        <v>68.83</v>
      </c>
      <c r="L73" s="77">
        <f>M73</f>
        <v>0</v>
      </c>
    </row>
    <row r="74" spans="1:12" ht="15" x14ac:dyDescent="0.25">
      <c r="A74" s="201" t="s">
        <v>1042</v>
      </c>
      <c r="B74" s="201" t="s">
        <v>1548</v>
      </c>
      <c r="C74" s="201" t="s">
        <v>235</v>
      </c>
      <c r="D74" s="202" t="s">
        <v>1102</v>
      </c>
      <c r="E74" s="298" t="s">
        <v>1044</v>
      </c>
      <c r="F74" s="299"/>
      <c r="G74" s="201" t="s">
        <v>8</v>
      </c>
      <c r="H74" s="203">
        <v>0.3</v>
      </c>
      <c r="I74" s="204">
        <f>TRUNC(L74*$N$2,2)</f>
        <v>26.86</v>
      </c>
      <c r="J74" s="204">
        <f t="shared" ref="J74:J75" si="11">TRUNC(I74*H74,2)</f>
        <v>8.0500000000000007</v>
      </c>
      <c r="L74" s="80">
        <v>26.86</v>
      </c>
    </row>
    <row r="75" spans="1:12" ht="15" x14ac:dyDescent="0.25">
      <c r="A75" s="201" t="s">
        <v>1042</v>
      </c>
      <c r="B75" s="201" t="s">
        <v>1549</v>
      </c>
      <c r="C75" s="201" t="s">
        <v>235</v>
      </c>
      <c r="D75" s="202" t="s">
        <v>1103</v>
      </c>
      <c r="E75" s="298" t="s">
        <v>1044</v>
      </c>
      <c r="F75" s="299"/>
      <c r="G75" s="201" t="s">
        <v>8</v>
      </c>
      <c r="H75" s="203">
        <v>3</v>
      </c>
      <c r="I75" s="204">
        <f>TRUNC(L75*$N$2,2)</f>
        <v>20.260000000000002</v>
      </c>
      <c r="J75" s="204">
        <f t="shared" si="11"/>
        <v>60.78</v>
      </c>
      <c r="L75" s="80">
        <v>20.260000000000002</v>
      </c>
    </row>
    <row r="76" spans="1:12" ht="15" x14ac:dyDescent="0.25">
      <c r="A76" s="205"/>
      <c r="B76" s="205"/>
      <c r="C76" s="205"/>
      <c r="D76" s="206"/>
      <c r="E76" s="206"/>
      <c r="F76" s="207"/>
      <c r="G76" s="206"/>
      <c r="H76" s="207"/>
      <c r="I76" s="206"/>
      <c r="J76" s="207">
        <f>SUBTOTAL(9,J74:J75)</f>
        <v>68.83</v>
      </c>
      <c r="L76" s="81"/>
    </row>
    <row r="77" spans="1:12" ht="15.75" x14ac:dyDescent="0.25">
      <c r="A77" s="190" t="s">
        <v>811</v>
      </c>
      <c r="B77" s="190" t="s">
        <v>718</v>
      </c>
      <c r="C77" s="190" t="s">
        <v>717</v>
      </c>
      <c r="D77" s="191" t="s">
        <v>716</v>
      </c>
      <c r="E77" s="294" t="s">
        <v>1037</v>
      </c>
      <c r="F77" s="295"/>
      <c r="G77" s="190" t="s">
        <v>715</v>
      </c>
      <c r="H77" s="192" t="s">
        <v>714</v>
      </c>
      <c r="I77" s="192" t="s">
        <v>713</v>
      </c>
      <c r="J77" s="192" t="s">
        <v>221</v>
      </c>
      <c r="L77" s="75" t="s">
        <v>713</v>
      </c>
    </row>
    <row r="78" spans="1:12" ht="14.25" customHeight="1" x14ac:dyDescent="0.25">
      <c r="A78" s="193" t="s">
        <v>1038</v>
      </c>
      <c r="B78" s="193" t="s">
        <v>239</v>
      </c>
      <c r="C78" s="193" t="s">
        <v>235</v>
      </c>
      <c r="D78" s="194" t="s">
        <v>709</v>
      </c>
      <c r="E78" s="300" t="s">
        <v>1101</v>
      </c>
      <c r="F78" s="301"/>
      <c r="G78" s="193" t="s">
        <v>686</v>
      </c>
      <c r="H78" s="195">
        <v>1</v>
      </c>
      <c r="I78" s="196">
        <f>J78</f>
        <v>38.44</v>
      </c>
      <c r="J78" s="196">
        <f>J81</f>
        <v>38.44</v>
      </c>
      <c r="L78" s="77">
        <f>M78</f>
        <v>0</v>
      </c>
    </row>
    <row r="79" spans="1:12" ht="15" x14ac:dyDescent="0.25">
      <c r="A79" s="201" t="s">
        <v>1042</v>
      </c>
      <c r="B79" s="201" t="s">
        <v>1548</v>
      </c>
      <c r="C79" s="201" t="s">
        <v>235</v>
      </c>
      <c r="D79" s="202" t="s">
        <v>1102</v>
      </c>
      <c r="E79" s="298" t="s">
        <v>1044</v>
      </c>
      <c r="F79" s="299"/>
      <c r="G79" s="201" t="s">
        <v>8</v>
      </c>
      <c r="H79" s="203">
        <v>0.3</v>
      </c>
      <c r="I79" s="204">
        <f>TRUNC(L79*$N$2,2)</f>
        <v>26.86</v>
      </c>
      <c r="J79" s="204">
        <f t="shared" ref="J79:J80" si="12">TRUNC(I79*H79,2)</f>
        <v>8.0500000000000007</v>
      </c>
      <c r="L79" s="80">
        <v>26.86</v>
      </c>
    </row>
    <row r="80" spans="1:12" ht="15" x14ac:dyDescent="0.25">
      <c r="A80" s="201" t="s">
        <v>1042</v>
      </c>
      <c r="B80" s="201" t="s">
        <v>1549</v>
      </c>
      <c r="C80" s="201" t="s">
        <v>235</v>
      </c>
      <c r="D80" s="202" t="s">
        <v>1103</v>
      </c>
      <c r="E80" s="298" t="s">
        <v>1044</v>
      </c>
      <c r="F80" s="299"/>
      <c r="G80" s="201" t="s">
        <v>8</v>
      </c>
      <c r="H80" s="203">
        <v>1.5</v>
      </c>
      <c r="I80" s="204">
        <f>TRUNC(L80*$N$2,2)</f>
        <v>20.260000000000002</v>
      </c>
      <c r="J80" s="204">
        <f t="shared" si="12"/>
        <v>30.39</v>
      </c>
      <c r="L80" s="80">
        <v>20.260000000000002</v>
      </c>
    </row>
    <row r="81" spans="1:12" ht="15" x14ac:dyDescent="0.25">
      <c r="A81" s="205"/>
      <c r="B81" s="205"/>
      <c r="C81" s="205"/>
      <c r="D81" s="206"/>
      <c r="E81" s="206"/>
      <c r="F81" s="207"/>
      <c r="G81" s="206"/>
      <c r="H81" s="207"/>
      <c r="I81" s="206"/>
      <c r="J81" s="207">
        <f>SUBTOTAL(9,J79:J80)</f>
        <v>38.44</v>
      </c>
      <c r="L81" s="81"/>
    </row>
    <row r="82" spans="1:12" ht="15.75" x14ac:dyDescent="0.25">
      <c r="A82" s="190" t="s">
        <v>812</v>
      </c>
      <c r="B82" s="190" t="s">
        <v>718</v>
      </c>
      <c r="C82" s="190" t="s">
        <v>717</v>
      </c>
      <c r="D82" s="191" t="s">
        <v>716</v>
      </c>
      <c r="E82" s="294" t="s">
        <v>1037</v>
      </c>
      <c r="F82" s="295"/>
      <c r="G82" s="190" t="s">
        <v>715</v>
      </c>
      <c r="H82" s="192" t="s">
        <v>714</v>
      </c>
      <c r="I82" s="192" t="s">
        <v>713</v>
      </c>
      <c r="J82" s="192" t="s">
        <v>221</v>
      </c>
      <c r="L82" s="75" t="s">
        <v>713</v>
      </c>
    </row>
    <row r="83" spans="1:12" ht="25.5" customHeight="1" x14ac:dyDescent="0.25">
      <c r="A83" s="193" t="s">
        <v>1038</v>
      </c>
      <c r="B83" s="193">
        <v>97633</v>
      </c>
      <c r="C83" s="193" t="s">
        <v>7</v>
      </c>
      <c r="D83" s="194" t="s">
        <v>102</v>
      </c>
      <c r="E83" s="300" t="s">
        <v>1104</v>
      </c>
      <c r="F83" s="301"/>
      <c r="G83" s="193" t="s">
        <v>686</v>
      </c>
      <c r="H83" s="195">
        <v>1</v>
      </c>
      <c r="I83" s="196">
        <f>J83</f>
        <v>21.41</v>
      </c>
      <c r="J83" s="196">
        <f>J86</f>
        <v>21.41</v>
      </c>
      <c r="L83" s="77">
        <f>M83</f>
        <v>0</v>
      </c>
    </row>
    <row r="84" spans="1:12" ht="45" x14ac:dyDescent="0.25">
      <c r="A84" s="197" t="s">
        <v>1040</v>
      </c>
      <c r="B84" s="197">
        <v>88256</v>
      </c>
      <c r="C84" s="197" t="s">
        <v>7</v>
      </c>
      <c r="D84" s="198" t="s">
        <v>1105</v>
      </c>
      <c r="E84" s="296" t="s">
        <v>1039</v>
      </c>
      <c r="F84" s="297"/>
      <c r="G84" s="197" t="s">
        <v>8</v>
      </c>
      <c r="H84" s="199">
        <v>0.2301</v>
      </c>
      <c r="I84" s="200">
        <f>TRUNC(L84*$N$2,2)</f>
        <v>25.22</v>
      </c>
      <c r="J84" s="200">
        <f t="shared" ref="J84:J85" si="13">TRUNC(I84*H84,2)</f>
        <v>5.8</v>
      </c>
      <c r="L84" s="79">
        <v>25.22</v>
      </c>
    </row>
    <row r="85" spans="1:12" ht="45" x14ac:dyDescent="0.25">
      <c r="A85" s="197" t="s">
        <v>1040</v>
      </c>
      <c r="B85" s="197">
        <v>88316</v>
      </c>
      <c r="C85" s="197" t="s">
        <v>7</v>
      </c>
      <c r="D85" s="198" t="s">
        <v>1080</v>
      </c>
      <c r="E85" s="296" t="s">
        <v>1039</v>
      </c>
      <c r="F85" s="297"/>
      <c r="G85" s="197" t="s">
        <v>8</v>
      </c>
      <c r="H85" s="199">
        <v>0.77400000000000002</v>
      </c>
      <c r="I85" s="200">
        <f>TRUNC(L85*$N$2,2)</f>
        <v>20.170000000000002</v>
      </c>
      <c r="J85" s="200">
        <f t="shared" si="13"/>
        <v>15.61</v>
      </c>
      <c r="L85" s="79">
        <v>20.170000000000002</v>
      </c>
    </row>
    <row r="86" spans="1:12" ht="15" x14ac:dyDescent="0.25">
      <c r="A86" s="205"/>
      <c r="B86" s="205"/>
      <c r="C86" s="205"/>
      <c r="D86" s="206"/>
      <c r="E86" s="206"/>
      <c r="F86" s="207"/>
      <c r="G86" s="206"/>
      <c r="H86" s="207"/>
      <c r="I86" s="206"/>
      <c r="J86" s="207">
        <f>SUBTOTAL(9,J84:J85)</f>
        <v>21.41</v>
      </c>
      <c r="L86" s="81"/>
    </row>
    <row r="87" spans="1:12" ht="15.75" x14ac:dyDescent="0.25">
      <c r="A87" s="190" t="s">
        <v>813</v>
      </c>
      <c r="B87" s="190" t="s">
        <v>718</v>
      </c>
      <c r="C87" s="190" t="s">
        <v>717</v>
      </c>
      <c r="D87" s="191" t="s">
        <v>716</v>
      </c>
      <c r="E87" s="294" t="s">
        <v>1037</v>
      </c>
      <c r="F87" s="295"/>
      <c r="G87" s="190" t="s">
        <v>715</v>
      </c>
      <c r="H87" s="192" t="s">
        <v>714</v>
      </c>
      <c r="I87" s="192" t="s">
        <v>713</v>
      </c>
      <c r="J87" s="192" t="s">
        <v>221</v>
      </c>
      <c r="L87" s="75" t="s">
        <v>713</v>
      </c>
    </row>
    <row r="88" spans="1:12" ht="14.25" customHeight="1" x14ac:dyDescent="0.25">
      <c r="A88" s="193" t="s">
        <v>1038</v>
      </c>
      <c r="B88" s="193">
        <v>7989</v>
      </c>
      <c r="C88" s="193" t="s">
        <v>14</v>
      </c>
      <c r="D88" s="194" t="s">
        <v>708</v>
      </c>
      <c r="E88" s="300" t="s">
        <v>1106</v>
      </c>
      <c r="F88" s="301"/>
      <c r="G88" s="193" t="s">
        <v>686</v>
      </c>
      <c r="H88" s="195">
        <v>1</v>
      </c>
      <c r="I88" s="196">
        <f>J88</f>
        <v>11.809999999999999</v>
      </c>
      <c r="J88" s="196">
        <f>J93</f>
        <v>11.809999999999999</v>
      </c>
      <c r="L88" s="77">
        <f>M88</f>
        <v>0</v>
      </c>
    </row>
    <row r="89" spans="1:12" ht="45" x14ac:dyDescent="0.25">
      <c r="A89" s="197" t="s">
        <v>1040</v>
      </c>
      <c r="B89" s="197">
        <v>10549</v>
      </c>
      <c r="C89" s="197" t="s">
        <v>14</v>
      </c>
      <c r="D89" s="198" t="s">
        <v>1107</v>
      </c>
      <c r="E89" s="296" t="s">
        <v>1108</v>
      </c>
      <c r="F89" s="297"/>
      <c r="G89" s="197" t="s">
        <v>1109</v>
      </c>
      <c r="H89" s="199">
        <v>0.6</v>
      </c>
      <c r="I89" s="200">
        <f>TRUNC(L89*$N$2,2)</f>
        <v>3.79</v>
      </c>
      <c r="J89" s="200">
        <f t="shared" ref="J89:J92" si="14">TRUNC(I89*H89,2)</f>
        <v>2.27</v>
      </c>
      <c r="L89" s="79">
        <v>3.79</v>
      </c>
    </row>
    <row r="90" spans="1:12" ht="45" x14ac:dyDescent="0.25">
      <c r="A90" s="197" t="s">
        <v>1040</v>
      </c>
      <c r="B90" s="197">
        <v>10550</v>
      </c>
      <c r="C90" s="197" t="s">
        <v>14</v>
      </c>
      <c r="D90" s="198" t="s">
        <v>1110</v>
      </c>
      <c r="E90" s="296" t="s">
        <v>1108</v>
      </c>
      <c r="F90" s="297"/>
      <c r="G90" s="197" t="s">
        <v>1109</v>
      </c>
      <c r="H90" s="199">
        <v>0.06</v>
      </c>
      <c r="I90" s="200">
        <f>TRUNC(L90*$N$2,2)</f>
        <v>3.66</v>
      </c>
      <c r="J90" s="200">
        <f t="shared" si="14"/>
        <v>0.21</v>
      </c>
      <c r="L90" s="79">
        <v>3.66</v>
      </c>
    </row>
    <row r="91" spans="1:12" ht="30" x14ac:dyDescent="0.25">
      <c r="A91" s="201" t="s">
        <v>1042</v>
      </c>
      <c r="B91" s="201" t="s">
        <v>1550</v>
      </c>
      <c r="C91" s="201" t="s">
        <v>14</v>
      </c>
      <c r="D91" s="202" t="s">
        <v>1111</v>
      </c>
      <c r="E91" s="298" t="s">
        <v>1044</v>
      </c>
      <c r="F91" s="299"/>
      <c r="G91" s="201" t="s">
        <v>1109</v>
      </c>
      <c r="H91" s="203">
        <v>0.06</v>
      </c>
      <c r="I91" s="204">
        <f>TRUNC(L91*$N$2,2)</f>
        <v>19.13</v>
      </c>
      <c r="J91" s="204">
        <f t="shared" si="14"/>
        <v>1.1399999999999999</v>
      </c>
      <c r="L91" s="80">
        <v>19.13</v>
      </c>
    </row>
    <row r="92" spans="1:12" ht="30" x14ac:dyDescent="0.25">
      <c r="A92" s="201" t="s">
        <v>1042</v>
      </c>
      <c r="B92" s="201" t="s">
        <v>1551</v>
      </c>
      <c r="C92" s="201" t="s">
        <v>14</v>
      </c>
      <c r="D92" s="202" t="s">
        <v>1112</v>
      </c>
      <c r="E92" s="298" t="s">
        <v>1044</v>
      </c>
      <c r="F92" s="299"/>
      <c r="G92" s="201" t="s">
        <v>1109</v>
      </c>
      <c r="H92" s="203">
        <v>0.6</v>
      </c>
      <c r="I92" s="204">
        <f>TRUNC(L92*$N$2,2)</f>
        <v>13.65</v>
      </c>
      <c r="J92" s="204">
        <f t="shared" si="14"/>
        <v>8.19</v>
      </c>
      <c r="L92" s="80">
        <v>13.65</v>
      </c>
    </row>
    <row r="93" spans="1:12" ht="15" x14ac:dyDescent="0.25">
      <c r="A93" s="205"/>
      <c r="B93" s="205"/>
      <c r="C93" s="205"/>
      <c r="D93" s="206"/>
      <c r="E93" s="206"/>
      <c r="F93" s="207"/>
      <c r="G93" s="206"/>
      <c r="H93" s="207"/>
      <c r="I93" s="206"/>
      <c r="J93" s="207">
        <f>SUBTOTAL(9,J89:J92)</f>
        <v>11.809999999999999</v>
      </c>
      <c r="L93" s="81"/>
    </row>
    <row r="94" spans="1:12" ht="15.75" x14ac:dyDescent="0.25">
      <c r="A94" s="190" t="s">
        <v>814</v>
      </c>
      <c r="B94" s="190" t="s">
        <v>718</v>
      </c>
      <c r="C94" s="190" t="s">
        <v>717</v>
      </c>
      <c r="D94" s="191" t="s">
        <v>716</v>
      </c>
      <c r="E94" s="294" t="s">
        <v>1037</v>
      </c>
      <c r="F94" s="295"/>
      <c r="G94" s="190" t="s">
        <v>715</v>
      </c>
      <c r="H94" s="192" t="s">
        <v>714</v>
      </c>
      <c r="I94" s="192" t="s">
        <v>713</v>
      </c>
      <c r="J94" s="192" t="s">
        <v>221</v>
      </c>
      <c r="L94" s="75" t="s">
        <v>713</v>
      </c>
    </row>
    <row r="95" spans="1:12" ht="14.25" customHeight="1" x14ac:dyDescent="0.25">
      <c r="A95" s="193" t="s">
        <v>1038</v>
      </c>
      <c r="B95" s="193" t="s">
        <v>237</v>
      </c>
      <c r="C95" s="193" t="s">
        <v>235</v>
      </c>
      <c r="D95" s="194" t="s">
        <v>236</v>
      </c>
      <c r="E95" s="300" t="s">
        <v>1101</v>
      </c>
      <c r="F95" s="301"/>
      <c r="G95" s="193" t="s">
        <v>686</v>
      </c>
      <c r="H95" s="195">
        <v>1</v>
      </c>
      <c r="I95" s="196">
        <f>J95</f>
        <v>20.260000000000002</v>
      </c>
      <c r="J95" s="196">
        <f>J97</f>
        <v>20.260000000000002</v>
      </c>
      <c r="L95" s="77">
        <f>M95</f>
        <v>0</v>
      </c>
    </row>
    <row r="96" spans="1:12" ht="15" x14ac:dyDescent="0.25">
      <c r="A96" s="201" t="s">
        <v>1042</v>
      </c>
      <c r="B96" s="201" t="s">
        <v>1549</v>
      </c>
      <c r="C96" s="201" t="s">
        <v>235</v>
      </c>
      <c r="D96" s="202" t="s">
        <v>1103</v>
      </c>
      <c r="E96" s="298" t="s">
        <v>1044</v>
      </c>
      <c r="F96" s="299"/>
      <c r="G96" s="201" t="s">
        <v>8</v>
      </c>
      <c r="H96" s="203">
        <v>1</v>
      </c>
      <c r="I96" s="204">
        <f>TRUNC(L96*$N$2,2)</f>
        <v>20.260000000000002</v>
      </c>
      <c r="J96" s="204">
        <f>TRUNC(I96*H96,2)</f>
        <v>20.260000000000002</v>
      </c>
      <c r="L96" s="80">
        <v>20.260000000000002</v>
      </c>
    </row>
    <row r="97" spans="1:12" ht="15" x14ac:dyDescent="0.25">
      <c r="A97" s="205"/>
      <c r="B97" s="205"/>
      <c r="C97" s="205"/>
      <c r="D97" s="206"/>
      <c r="E97" s="206"/>
      <c r="F97" s="207"/>
      <c r="G97" s="206"/>
      <c r="H97" s="207"/>
      <c r="I97" s="206"/>
      <c r="J97" s="207">
        <f>SUBTOTAL(9,J96)</f>
        <v>20.260000000000002</v>
      </c>
      <c r="L97" s="81"/>
    </row>
    <row r="98" spans="1:12" ht="15.75" x14ac:dyDescent="0.25">
      <c r="A98" s="190" t="s">
        <v>815</v>
      </c>
      <c r="B98" s="190" t="s">
        <v>718</v>
      </c>
      <c r="C98" s="190" t="s">
        <v>717</v>
      </c>
      <c r="D98" s="191" t="s">
        <v>716</v>
      </c>
      <c r="E98" s="294" t="s">
        <v>1037</v>
      </c>
      <c r="F98" s="295"/>
      <c r="G98" s="190" t="s">
        <v>715</v>
      </c>
      <c r="H98" s="192" t="s">
        <v>714</v>
      </c>
      <c r="I98" s="192" t="s">
        <v>713</v>
      </c>
      <c r="J98" s="192" t="s">
        <v>221</v>
      </c>
      <c r="L98" s="75" t="s">
        <v>713</v>
      </c>
    </row>
    <row r="99" spans="1:12" ht="25.5" customHeight="1" x14ac:dyDescent="0.25">
      <c r="A99" s="193" t="s">
        <v>1038</v>
      </c>
      <c r="B99" s="193">
        <v>104790</v>
      </c>
      <c r="C99" s="193" t="s">
        <v>7</v>
      </c>
      <c r="D99" s="194" t="s">
        <v>707</v>
      </c>
      <c r="E99" s="300" t="s">
        <v>1104</v>
      </c>
      <c r="F99" s="301"/>
      <c r="G99" s="193" t="s">
        <v>688</v>
      </c>
      <c r="H99" s="195">
        <v>1</v>
      </c>
      <c r="I99" s="196">
        <f>J99</f>
        <v>94.5</v>
      </c>
      <c r="J99" s="196">
        <f>J106</f>
        <v>94.5</v>
      </c>
      <c r="L99" s="77">
        <f>M99</f>
        <v>0</v>
      </c>
    </row>
    <row r="100" spans="1:12" ht="25.5" customHeight="1" x14ac:dyDescent="0.25">
      <c r="A100" s="197" t="s">
        <v>1040</v>
      </c>
      <c r="B100" s="197">
        <v>5795</v>
      </c>
      <c r="C100" s="197" t="s">
        <v>7</v>
      </c>
      <c r="D100" s="198" t="s">
        <v>1113</v>
      </c>
      <c r="E100" s="296" t="s">
        <v>1088</v>
      </c>
      <c r="F100" s="297"/>
      <c r="G100" s="197" t="s">
        <v>1089</v>
      </c>
      <c r="H100" s="199">
        <v>1.137</v>
      </c>
      <c r="I100" s="200">
        <f t="shared" ref="I100:I105" si="15">TRUNC(L100*$N$2,2)</f>
        <v>20.45</v>
      </c>
      <c r="J100" s="200">
        <f t="shared" ref="J100:J105" si="16">TRUNC(I100*H100,2)</f>
        <v>23.25</v>
      </c>
      <c r="L100" s="79">
        <v>20.45</v>
      </c>
    </row>
    <row r="101" spans="1:12" ht="25.5" customHeight="1" x14ac:dyDescent="0.25">
      <c r="A101" s="197" t="s">
        <v>1040</v>
      </c>
      <c r="B101" s="197">
        <v>5952</v>
      </c>
      <c r="C101" s="197" t="s">
        <v>7</v>
      </c>
      <c r="D101" s="198" t="s">
        <v>1114</v>
      </c>
      <c r="E101" s="296" t="s">
        <v>1088</v>
      </c>
      <c r="F101" s="297"/>
      <c r="G101" s="197" t="s">
        <v>1091</v>
      </c>
      <c r="H101" s="199">
        <v>0.86950000000000005</v>
      </c>
      <c r="I101" s="200">
        <f t="shared" si="15"/>
        <v>18.27</v>
      </c>
      <c r="J101" s="200">
        <f t="shared" si="16"/>
        <v>15.88</v>
      </c>
      <c r="L101" s="79">
        <v>18.27</v>
      </c>
    </row>
    <row r="102" spans="1:12" ht="45" x14ac:dyDescent="0.25">
      <c r="A102" s="197" t="s">
        <v>1040</v>
      </c>
      <c r="B102" s="197">
        <v>88309</v>
      </c>
      <c r="C102" s="197" t="s">
        <v>7</v>
      </c>
      <c r="D102" s="198" t="s">
        <v>1115</v>
      </c>
      <c r="E102" s="296" t="s">
        <v>1039</v>
      </c>
      <c r="F102" s="297"/>
      <c r="G102" s="197" t="s">
        <v>8</v>
      </c>
      <c r="H102" s="199">
        <v>7.22E-2</v>
      </c>
      <c r="I102" s="200">
        <f t="shared" si="15"/>
        <v>25.37</v>
      </c>
      <c r="J102" s="200">
        <f t="shared" si="16"/>
        <v>1.83</v>
      </c>
      <c r="L102" s="79">
        <v>25.37</v>
      </c>
    </row>
    <row r="103" spans="1:12" ht="45" x14ac:dyDescent="0.25">
      <c r="A103" s="197" t="s">
        <v>1040</v>
      </c>
      <c r="B103" s="197">
        <v>88316</v>
      </c>
      <c r="C103" s="197" t="s">
        <v>7</v>
      </c>
      <c r="D103" s="198" t="s">
        <v>1080</v>
      </c>
      <c r="E103" s="296" t="s">
        <v>1039</v>
      </c>
      <c r="F103" s="297"/>
      <c r="G103" s="197" t="s">
        <v>8</v>
      </c>
      <c r="H103" s="199">
        <v>0.44790000000000002</v>
      </c>
      <c r="I103" s="200">
        <f t="shared" si="15"/>
        <v>20.170000000000002</v>
      </c>
      <c r="J103" s="200">
        <f t="shared" si="16"/>
        <v>9.0299999999999994</v>
      </c>
      <c r="L103" s="79">
        <v>20.170000000000002</v>
      </c>
    </row>
    <row r="104" spans="1:12" ht="38.25" customHeight="1" x14ac:dyDescent="0.25">
      <c r="A104" s="197" t="s">
        <v>1040</v>
      </c>
      <c r="B104" s="197">
        <v>90964</v>
      </c>
      <c r="C104" s="197" t="s">
        <v>7</v>
      </c>
      <c r="D104" s="198" t="s">
        <v>1116</v>
      </c>
      <c r="E104" s="296" t="s">
        <v>1088</v>
      </c>
      <c r="F104" s="297"/>
      <c r="G104" s="197" t="s">
        <v>1089</v>
      </c>
      <c r="H104" s="199">
        <v>1.137</v>
      </c>
      <c r="I104" s="200">
        <f t="shared" si="15"/>
        <v>32.28</v>
      </c>
      <c r="J104" s="200">
        <f t="shared" si="16"/>
        <v>36.700000000000003</v>
      </c>
      <c r="L104" s="79">
        <v>32.28</v>
      </c>
    </row>
    <row r="105" spans="1:12" ht="38.25" customHeight="1" x14ac:dyDescent="0.25">
      <c r="A105" s="197" t="s">
        <v>1040</v>
      </c>
      <c r="B105" s="197">
        <v>90965</v>
      </c>
      <c r="C105" s="197" t="s">
        <v>7</v>
      </c>
      <c r="D105" s="198" t="s">
        <v>1117</v>
      </c>
      <c r="E105" s="296" t="s">
        <v>1088</v>
      </c>
      <c r="F105" s="297"/>
      <c r="G105" s="197" t="s">
        <v>1091</v>
      </c>
      <c r="H105" s="199">
        <v>0.86950000000000005</v>
      </c>
      <c r="I105" s="200">
        <f t="shared" si="15"/>
        <v>8.99</v>
      </c>
      <c r="J105" s="200">
        <f t="shared" si="16"/>
        <v>7.81</v>
      </c>
      <c r="L105" s="79">
        <v>8.99</v>
      </c>
    </row>
    <row r="106" spans="1:12" ht="15" x14ac:dyDescent="0.25">
      <c r="A106" s="205"/>
      <c r="B106" s="205"/>
      <c r="C106" s="205"/>
      <c r="D106" s="206"/>
      <c r="E106" s="206"/>
      <c r="F106" s="207"/>
      <c r="G106" s="206"/>
      <c r="H106" s="207"/>
      <c r="I106" s="206"/>
      <c r="J106" s="207">
        <f>SUBTOTAL(9,J100:J105)</f>
        <v>94.5</v>
      </c>
      <c r="L106" s="81"/>
    </row>
    <row r="107" spans="1:12" ht="15.75" x14ac:dyDescent="0.25">
      <c r="A107" s="190" t="s">
        <v>816</v>
      </c>
      <c r="B107" s="190" t="s">
        <v>718</v>
      </c>
      <c r="C107" s="190" t="s">
        <v>717</v>
      </c>
      <c r="D107" s="191" t="s">
        <v>716</v>
      </c>
      <c r="E107" s="294" t="s">
        <v>1037</v>
      </c>
      <c r="F107" s="295"/>
      <c r="G107" s="190" t="s">
        <v>715</v>
      </c>
      <c r="H107" s="192" t="s">
        <v>714</v>
      </c>
      <c r="I107" s="192" t="s">
        <v>713</v>
      </c>
      <c r="J107" s="192" t="s">
        <v>221</v>
      </c>
      <c r="L107" s="75" t="s">
        <v>713</v>
      </c>
    </row>
    <row r="108" spans="1:12" ht="25.5" customHeight="1" x14ac:dyDescent="0.25">
      <c r="A108" s="193" t="s">
        <v>1038</v>
      </c>
      <c r="B108" s="193">
        <v>104796</v>
      </c>
      <c r="C108" s="193" t="s">
        <v>7</v>
      </c>
      <c r="D108" s="194" t="s">
        <v>295</v>
      </c>
      <c r="E108" s="300" t="s">
        <v>1104</v>
      </c>
      <c r="F108" s="301"/>
      <c r="G108" s="193" t="s">
        <v>19</v>
      </c>
      <c r="H108" s="195">
        <v>1</v>
      </c>
      <c r="I108" s="196">
        <f>J108</f>
        <v>12.45</v>
      </c>
      <c r="J108" s="196">
        <f>J115</f>
        <v>12.45</v>
      </c>
      <c r="L108" s="77">
        <f>M108</f>
        <v>0</v>
      </c>
    </row>
    <row r="109" spans="1:12" ht="25.5" customHeight="1" x14ac:dyDescent="0.25">
      <c r="A109" s="197" t="s">
        <v>1040</v>
      </c>
      <c r="B109" s="197">
        <v>5795</v>
      </c>
      <c r="C109" s="197" t="s">
        <v>7</v>
      </c>
      <c r="D109" s="198" t="s">
        <v>1113</v>
      </c>
      <c r="E109" s="296" t="s">
        <v>1088</v>
      </c>
      <c r="F109" s="297"/>
      <c r="G109" s="197" t="s">
        <v>1089</v>
      </c>
      <c r="H109" s="199">
        <v>8.7800000000000003E-2</v>
      </c>
      <c r="I109" s="200">
        <f t="shared" ref="I109:I114" si="17">TRUNC(L109*$N$2,2)</f>
        <v>20.45</v>
      </c>
      <c r="J109" s="200">
        <f t="shared" ref="J109:J114" si="18">TRUNC(I109*H109,2)</f>
        <v>1.79</v>
      </c>
      <c r="L109" s="79">
        <v>20.45</v>
      </c>
    </row>
    <row r="110" spans="1:12" ht="25.5" customHeight="1" x14ac:dyDescent="0.25">
      <c r="A110" s="197" t="s">
        <v>1040</v>
      </c>
      <c r="B110" s="197">
        <v>5952</v>
      </c>
      <c r="C110" s="197" t="s">
        <v>7</v>
      </c>
      <c r="D110" s="198" t="s">
        <v>1114</v>
      </c>
      <c r="E110" s="296" t="s">
        <v>1088</v>
      </c>
      <c r="F110" s="297"/>
      <c r="G110" s="197" t="s">
        <v>1091</v>
      </c>
      <c r="H110" s="199">
        <v>6.7199999999999996E-2</v>
      </c>
      <c r="I110" s="200">
        <f t="shared" si="17"/>
        <v>18.27</v>
      </c>
      <c r="J110" s="200">
        <f t="shared" si="18"/>
        <v>1.22</v>
      </c>
      <c r="L110" s="79">
        <v>18.27</v>
      </c>
    </row>
    <row r="111" spans="1:12" ht="45" x14ac:dyDescent="0.25">
      <c r="A111" s="197" t="s">
        <v>1040</v>
      </c>
      <c r="B111" s="197">
        <v>88309</v>
      </c>
      <c r="C111" s="197" t="s">
        <v>7</v>
      </c>
      <c r="D111" s="198" t="s">
        <v>1115</v>
      </c>
      <c r="E111" s="296" t="s">
        <v>1039</v>
      </c>
      <c r="F111" s="297"/>
      <c r="G111" s="197" t="s">
        <v>8</v>
      </c>
      <c r="H111" s="199">
        <v>0.1759</v>
      </c>
      <c r="I111" s="200">
        <f t="shared" si="17"/>
        <v>25.37</v>
      </c>
      <c r="J111" s="200">
        <f t="shared" si="18"/>
        <v>4.46</v>
      </c>
      <c r="L111" s="79">
        <v>25.37</v>
      </c>
    </row>
    <row r="112" spans="1:12" ht="45" x14ac:dyDescent="0.25">
      <c r="A112" s="197" t="s">
        <v>1040</v>
      </c>
      <c r="B112" s="197">
        <v>88316</v>
      </c>
      <c r="C112" s="197" t="s">
        <v>7</v>
      </c>
      <c r="D112" s="198" t="s">
        <v>1080</v>
      </c>
      <c r="E112" s="296" t="s">
        <v>1039</v>
      </c>
      <c r="F112" s="297"/>
      <c r="G112" s="197" t="s">
        <v>8</v>
      </c>
      <c r="H112" s="199">
        <v>7.7200000000000005E-2</v>
      </c>
      <c r="I112" s="200">
        <f t="shared" si="17"/>
        <v>20.170000000000002</v>
      </c>
      <c r="J112" s="200">
        <f t="shared" si="18"/>
        <v>1.55</v>
      </c>
      <c r="L112" s="79">
        <v>20.170000000000002</v>
      </c>
    </row>
    <row r="113" spans="1:12" ht="38.25" customHeight="1" x14ac:dyDescent="0.25">
      <c r="A113" s="197" t="s">
        <v>1040</v>
      </c>
      <c r="B113" s="197">
        <v>90964</v>
      </c>
      <c r="C113" s="197" t="s">
        <v>7</v>
      </c>
      <c r="D113" s="198" t="s">
        <v>1116</v>
      </c>
      <c r="E113" s="296" t="s">
        <v>1088</v>
      </c>
      <c r="F113" s="297"/>
      <c r="G113" s="197" t="s">
        <v>1089</v>
      </c>
      <c r="H113" s="199">
        <v>8.7800000000000003E-2</v>
      </c>
      <c r="I113" s="200">
        <f t="shared" si="17"/>
        <v>32.28</v>
      </c>
      <c r="J113" s="200">
        <f t="shared" si="18"/>
        <v>2.83</v>
      </c>
      <c r="L113" s="79">
        <v>32.28</v>
      </c>
    </row>
    <row r="114" spans="1:12" ht="38.25" customHeight="1" x14ac:dyDescent="0.25">
      <c r="A114" s="197" t="s">
        <v>1040</v>
      </c>
      <c r="B114" s="197">
        <v>90965</v>
      </c>
      <c r="C114" s="197" t="s">
        <v>7</v>
      </c>
      <c r="D114" s="198" t="s">
        <v>1117</v>
      </c>
      <c r="E114" s="296" t="s">
        <v>1088</v>
      </c>
      <c r="F114" s="297"/>
      <c r="G114" s="197" t="s">
        <v>1091</v>
      </c>
      <c r="H114" s="199">
        <v>6.7199999999999996E-2</v>
      </c>
      <c r="I114" s="200">
        <f t="shared" si="17"/>
        <v>8.99</v>
      </c>
      <c r="J114" s="200">
        <f t="shared" si="18"/>
        <v>0.6</v>
      </c>
      <c r="L114" s="79">
        <v>8.99</v>
      </c>
    </row>
    <row r="115" spans="1:12" ht="15" x14ac:dyDescent="0.25">
      <c r="A115" s="205"/>
      <c r="B115" s="205"/>
      <c r="C115" s="205"/>
      <c r="D115" s="206"/>
      <c r="E115" s="206"/>
      <c r="F115" s="207"/>
      <c r="G115" s="206"/>
      <c r="H115" s="207"/>
      <c r="I115" s="206"/>
      <c r="J115" s="207">
        <f>SUBTOTAL(9,J109:J114)</f>
        <v>12.45</v>
      </c>
      <c r="L115" s="81"/>
    </row>
    <row r="116" spans="1:12" ht="15.75" x14ac:dyDescent="0.25">
      <c r="A116" s="190" t="s">
        <v>817</v>
      </c>
      <c r="B116" s="190" t="s">
        <v>718</v>
      </c>
      <c r="C116" s="190" t="s">
        <v>717</v>
      </c>
      <c r="D116" s="191" t="s">
        <v>716</v>
      </c>
      <c r="E116" s="294" t="s">
        <v>1037</v>
      </c>
      <c r="F116" s="295"/>
      <c r="G116" s="190" t="s">
        <v>715</v>
      </c>
      <c r="H116" s="192" t="s">
        <v>714</v>
      </c>
      <c r="I116" s="192" t="s">
        <v>713</v>
      </c>
      <c r="J116" s="192" t="s">
        <v>221</v>
      </c>
      <c r="L116" s="75" t="s">
        <v>713</v>
      </c>
    </row>
    <row r="117" spans="1:12" ht="25.5" customHeight="1" x14ac:dyDescent="0.25">
      <c r="A117" s="193" t="s">
        <v>1038</v>
      </c>
      <c r="B117" s="193">
        <v>97647</v>
      </c>
      <c r="C117" s="193" t="s">
        <v>7</v>
      </c>
      <c r="D117" s="194" t="s">
        <v>104</v>
      </c>
      <c r="E117" s="300" t="s">
        <v>1104</v>
      </c>
      <c r="F117" s="301"/>
      <c r="G117" s="193" t="s">
        <v>686</v>
      </c>
      <c r="H117" s="195">
        <v>1</v>
      </c>
      <c r="I117" s="196">
        <f>J117</f>
        <v>3.3099999999999996</v>
      </c>
      <c r="J117" s="196">
        <f>J120</f>
        <v>3.3099999999999996</v>
      </c>
      <c r="L117" s="77">
        <f>M117</f>
        <v>0</v>
      </c>
    </row>
    <row r="118" spans="1:12" ht="45" x14ac:dyDescent="0.25">
      <c r="A118" s="197" t="s">
        <v>1040</v>
      </c>
      <c r="B118" s="197">
        <v>88316</v>
      </c>
      <c r="C118" s="197" t="s">
        <v>7</v>
      </c>
      <c r="D118" s="198" t="s">
        <v>1080</v>
      </c>
      <c r="E118" s="296" t="s">
        <v>1039</v>
      </c>
      <c r="F118" s="297"/>
      <c r="G118" s="197" t="s">
        <v>8</v>
      </c>
      <c r="H118" s="199">
        <v>0.1153</v>
      </c>
      <c r="I118" s="200">
        <f>TRUNC(L118*$N$2,2)</f>
        <v>20.170000000000002</v>
      </c>
      <c r="J118" s="200">
        <f t="shared" ref="J118:J119" si="19">TRUNC(I118*H118,2)</f>
        <v>2.3199999999999998</v>
      </c>
      <c r="L118" s="79">
        <v>20.170000000000002</v>
      </c>
    </row>
    <row r="119" spans="1:12" ht="45" x14ac:dyDescent="0.25">
      <c r="A119" s="197" t="s">
        <v>1040</v>
      </c>
      <c r="B119" s="197">
        <v>88323</v>
      </c>
      <c r="C119" s="197" t="s">
        <v>7</v>
      </c>
      <c r="D119" s="198" t="s">
        <v>1118</v>
      </c>
      <c r="E119" s="296" t="s">
        <v>1039</v>
      </c>
      <c r="F119" s="297"/>
      <c r="G119" s="197" t="s">
        <v>8</v>
      </c>
      <c r="H119" s="199">
        <v>4.0800000000000003E-2</v>
      </c>
      <c r="I119" s="200">
        <f>TRUNC(L119*$N$2,2)</f>
        <v>24.44</v>
      </c>
      <c r="J119" s="200">
        <f t="shared" si="19"/>
        <v>0.99</v>
      </c>
      <c r="L119" s="79">
        <v>24.44</v>
      </c>
    </row>
    <row r="120" spans="1:12" ht="15" x14ac:dyDescent="0.25">
      <c r="A120" s="205"/>
      <c r="B120" s="205"/>
      <c r="C120" s="205"/>
      <c r="D120" s="206"/>
      <c r="E120" s="206"/>
      <c r="F120" s="207"/>
      <c r="G120" s="206"/>
      <c r="H120" s="207"/>
      <c r="I120" s="206"/>
      <c r="J120" s="207">
        <f>SUBTOTAL(9,J118:J119)</f>
        <v>3.3099999999999996</v>
      </c>
      <c r="L120" s="81"/>
    </row>
    <row r="121" spans="1:12" ht="15.75" x14ac:dyDescent="0.25">
      <c r="A121" s="190" t="s">
        <v>818</v>
      </c>
      <c r="B121" s="190" t="s">
        <v>718</v>
      </c>
      <c r="C121" s="190" t="s">
        <v>717</v>
      </c>
      <c r="D121" s="191" t="s">
        <v>716</v>
      </c>
      <c r="E121" s="294" t="s">
        <v>1037</v>
      </c>
      <c r="F121" s="295"/>
      <c r="G121" s="190" t="s">
        <v>715</v>
      </c>
      <c r="H121" s="192" t="s">
        <v>714</v>
      </c>
      <c r="I121" s="192" t="s">
        <v>713</v>
      </c>
      <c r="J121" s="192" t="s">
        <v>221</v>
      </c>
      <c r="L121" s="75" t="s">
        <v>713</v>
      </c>
    </row>
    <row r="122" spans="1:12" ht="25.5" customHeight="1" x14ac:dyDescent="0.25">
      <c r="A122" s="193" t="s">
        <v>1038</v>
      </c>
      <c r="B122" s="193">
        <v>97655</v>
      </c>
      <c r="C122" s="193" t="s">
        <v>7</v>
      </c>
      <c r="D122" s="194" t="s">
        <v>105</v>
      </c>
      <c r="E122" s="300" t="s">
        <v>1104</v>
      </c>
      <c r="F122" s="301"/>
      <c r="G122" s="193" t="s">
        <v>686</v>
      </c>
      <c r="H122" s="195">
        <v>1</v>
      </c>
      <c r="I122" s="196">
        <f>J122</f>
        <v>34.489999999999995</v>
      </c>
      <c r="J122" s="196">
        <f>J127</f>
        <v>34.489999999999995</v>
      </c>
      <c r="L122" s="77">
        <f>M122</f>
        <v>0</v>
      </c>
    </row>
    <row r="123" spans="1:12" ht="45" x14ac:dyDescent="0.25">
      <c r="A123" s="197" t="s">
        <v>1040</v>
      </c>
      <c r="B123" s="197">
        <v>88316</v>
      </c>
      <c r="C123" s="197" t="s">
        <v>7</v>
      </c>
      <c r="D123" s="198" t="s">
        <v>1080</v>
      </c>
      <c r="E123" s="296" t="s">
        <v>1039</v>
      </c>
      <c r="F123" s="297"/>
      <c r="G123" s="197" t="s">
        <v>8</v>
      </c>
      <c r="H123" s="199">
        <v>0.56520000000000004</v>
      </c>
      <c r="I123" s="200">
        <f>TRUNC(L123*$N$2,2)</f>
        <v>20.170000000000002</v>
      </c>
      <c r="J123" s="200">
        <f t="shared" ref="J123:J126" si="20">TRUNC(I123*H123,2)</f>
        <v>11.4</v>
      </c>
      <c r="L123" s="79">
        <v>20.170000000000002</v>
      </c>
    </row>
    <row r="124" spans="1:12" ht="45" x14ac:dyDescent="0.25">
      <c r="A124" s="197" t="s">
        <v>1040</v>
      </c>
      <c r="B124" s="197">
        <v>88323</v>
      </c>
      <c r="C124" s="197" t="s">
        <v>7</v>
      </c>
      <c r="D124" s="198" t="s">
        <v>1118</v>
      </c>
      <c r="E124" s="296" t="s">
        <v>1039</v>
      </c>
      <c r="F124" s="297"/>
      <c r="G124" s="197" t="s">
        <v>8</v>
      </c>
      <c r="H124" s="199">
        <v>0.19989999999999999</v>
      </c>
      <c r="I124" s="200">
        <f>TRUNC(L124*$N$2,2)</f>
        <v>24.44</v>
      </c>
      <c r="J124" s="200">
        <f t="shared" si="20"/>
        <v>4.88</v>
      </c>
      <c r="L124" s="79">
        <v>24.44</v>
      </c>
    </row>
    <row r="125" spans="1:12" ht="25.5" customHeight="1" x14ac:dyDescent="0.25">
      <c r="A125" s="197" t="s">
        <v>1040</v>
      </c>
      <c r="B125" s="197">
        <v>92716</v>
      </c>
      <c r="C125" s="197" t="s">
        <v>7</v>
      </c>
      <c r="D125" s="198" t="s">
        <v>1119</v>
      </c>
      <c r="E125" s="296" t="s">
        <v>1088</v>
      </c>
      <c r="F125" s="297"/>
      <c r="G125" s="197" t="s">
        <v>1089</v>
      </c>
      <c r="H125" s="199">
        <v>0.184</v>
      </c>
      <c r="I125" s="200">
        <f>TRUNC(L125*$N$2,2)</f>
        <v>98.73</v>
      </c>
      <c r="J125" s="200">
        <f t="shared" si="20"/>
        <v>18.16</v>
      </c>
      <c r="L125" s="79">
        <v>98.73</v>
      </c>
    </row>
    <row r="126" spans="1:12" ht="25.5" customHeight="1" x14ac:dyDescent="0.25">
      <c r="A126" s="197" t="s">
        <v>1040</v>
      </c>
      <c r="B126" s="197">
        <v>92717</v>
      </c>
      <c r="C126" s="197" t="s">
        <v>7</v>
      </c>
      <c r="D126" s="198" t="s">
        <v>1120</v>
      </c>
      <c r="E126" s="296" t="s">
        <v>1088</v>
      </c>
      <c r="F126" s="297"/>
      <c r="G126" s="197" t="s">
        <v>1091</v>
      </c>
      <c r="H126" s="199">
        <v>0.4491</v>
      </c>
      <c r="I126" s="200">
        <f>TRUNC(L126*$N$2,2)</f>
        <v>0.12</v>
      </c>
      <c r="J126" s="200">
        <f t="shared" si="20"/>
        <v>0.05</v>
      </c>
      <c r="L126" s="79">
        <v>0.12</v>
      </c>
    </row>
    <row r="127" spans="1:12" ht="15" x14ac:dyDescent="0.25">
      <c r="A127" s="205"/>
      <c r="B127" s="205"/>
      <c r="C127" s="205"/>
      <c r="D127" s="206"/>
      <c r="E127" s="206"/>
      <c r="F127" s="207"/>
      <c r="G127" s="206"/>
      <c r="H127" s="207"/>
      <c r="I127" s="206"/>
      <c r="J127" s="207">
        <f>SUBTOTAL(9,J123:J126)</f>
        <v>34.489999999999995</v>
      </c>
      <c r="L127" s="81"/>
    </row>
    <row r="128" spans="1:12" ht="15.75" x14ac:dyDescent="0.25">
      <c r="A128" s="190" t="s">
        <v>819</v>
      </c>
      <c r="B128" s="190" t="s">
        <v>718</v>
      </c>
      <c r="C128" s="190" t="s">
        <v>717</v>
      </c>
      <c r="D128" s="191" t="s">
        <v>716</v>
      </c>
      <c r="E128" s="294" t="s">
        <v>1037</v>
      </c>
      <c r="F128" s="295"/>
      <c r="G128" s="190" t="s">
        <v>715</v>
      </c>
      <c r="H128" s="192" t="s">
        <v>714</v>
      </c>
      <c r="I128" s="192" t="s">
        <v>713</v>
      </c>
      <c r="J128" s="192" t="s">
        <v>221</v>
      </c>
      <c r="L128" s="75" t="s">
        <v>713</v>
      </c>
    </row>
    <row r="129" spans="1:12" ht="25.5" customHeight="1" x14ac:dyDescent="0.25">
      <c r="A129" s="193" t="s">
        <v>1038</v>
      </c>
      <c r="B129" s="193">
        <v>97644</v>
      </c>
      <c r="C129" s="193" t="s">
        <v>7</v>
      </c>
      <c r="D129" s="194" t="s">
        <v>106</v>
      </c>
      <c r="E129" s="300" t="s">
        <v>1104</v>
      </c>
      <c r="F129" s="301"/>
      <c r="G129" s="193" t="s">
        <v>686</v>
      </c>
      <c r="H129" s="195">
        <v>1</v>
      </c>
      <c r="I129" s="196">
        <f>J129</f>
        <v>8.9499999999999993</v>
      </c>
      <c r="J129" s="196">
        <f>J132</f>
        <v>8.9499999999999993</v>
      </c>
      <c r="L129" s="77">
        <f>M129</f>
        <v>0</v>
      </c>
    </row>
    <row r="130" spans="1:12" ht="45" x14ac:dyDescent="0.25">
      <c r="A130" s="197" t="s">
        <v>1040</v>
      </c>
      <c r="B130" s="197">
        <v>88309</v>
      </c>
      <c r="C130" s="197" t="s">
        <v>7</v>
      </c>
      <c r="D130" s="198" t="s">
        <v>1115</v>
      </c>
      <c r="E130" s="296" t="s">
        <v>1039</v>
      </c>
      <c r="F130" s="297"/>
      <c r="G130" s="197" t="s">
        <v>8</v>
      </c>
      <c r="H130" s="199">
        <v>0.1087</v>
      </c>
      <c r="I130" s="200">
        <f>TRUNC(L130*$N$2,2)</f>
        <v>25.37</v>
      </c>
      <c r="J130" s="200">
        <f t="shared" ref="J130:J131" si="21">TRUNC(I130*H130,2)</f>
        <v>2.75</v>
      </c>
      <c r="L130" s="79">
        <v>25.37</v>
      </c>
    </row>
    <row r="131" spans="1:12" ht="45" x14ac:dyDescent="0.25">
      <c r="A131" s="197" t="s">
        <v>1040</v>
      </c>
      <c r="B131" s="197">
        <v>88316</v>
      </c>
      <c r="C131" s="197" t="s">
        <v>7</v>
      </c>
      <c r="D131" s="198" t="s">
        <v>1080</v>
      </c>
      <c r="E131" s="296" t="s">
        <v>1039</v>
      </c>
      <c r="F131" s="297"/>
      <c r="G131" s="197" t="s">
        <v>8</v>
      </c>
      <c r="H131" s="199">
        <v>0.3075</v>
      </c>
      <c r="I131" s="200">
        <f>TRUNC(L131*$N$2,2)</f>
        <v>20.170000000000002</v>
      </c>
      <c r="J131" s="200">
        <f t="shared" si="21"/>
        <v>6.2</v>
      </c>
      <c r="L131" s="79">
        <v>20.170000000000002</v>
      </c>
    </row>
    <row r="132" spans="1:12" ht="15" x14ac:dyDescent="0.25">
      <c r="A132" s="205"/>
      <c r="B132" s="205"/>
      <c r="C132" s="205"/>
      <c r="D132" s="206"/>
      <c r="E132" s="206"/>
      <c r="F132" s="207"/>
      <c r="G132" s="206"/>
      <c r="H132" s="207"/>
      <c r="I132" s="206"/>
      <c r="J132" s="207">
        <f>SUBTOTAL(9,J130:J131)</f>
        <v>8.9499999999999993</v>
      </c>
      <c r="L132" s="81"/>
    </row>
    <row r="133" spans="1:12" ht="15.75" x14ac:dyDescent="0.25">
      <c r="A133" s="190" t="s">
        <v>820</v>
      </c>
      <c r="B133" s="190" t="s">
        <v>718</v>
      </c>
      <c r="C133" s="190" t="s">
        <v>717</v>
      </c>
      <c r="D133" s="191" t="s">
        <v>716</v>
      </c>
      <c r="E133" s="294" t="s">
        <v>1037</v>
      </c>
      <c r="F133" s="295"/>
      <c r="G133" s="190" t="s">
        <v>715</v>
      </c>
      <c r="H133" s="192" t="s">
        <v>714</v>
      </c>
      <c r="I133" s="192" t="s">
        <v>713</v>
      </c>
      <c r="J133" s="192" t="s">
        <v>221</v>
      </c>
      <c r="L133" s="75" t="s">
        <v>713</v>
      </c>
    </row>
    <row r="134" spans="1:12" ht="25.5" customHeight="1" x14ac:dyDescent="0.25">
      <c r="A134" s="193" t="s">
        <v>1038</v>
      </c>
      <c r="B134" s="193">
        <v>97645</v>
      </c>
      <c r="C134" s="193" t="s">
        <v>7</v>
      </c>
      <c r="D134" s="194" t="s">
        <v>107</v>
      </c>
      <c r="E134" s="300" t="s">
        <v>1104</v>
      </c>
      <c r="F134" s="301"/>
      <c r="G134" s="193" t="s">
        <v>686</v>
      </c>
      <c r="H134" s="195">
        <v>1</v>
      </c>
      <c r="I134" s="196">
        <f>J134</f>
        <v>23.12</v>
      </c>
      <c r="J134" s="196">
        <f>J137</f>
        <v>23.12</v>
      </c>
      <c r="L134" s="77">
        <f>M134</f>
        <v>0</v>
      </c>
    </row>
    <row r="135" spans="1:12" ht="45" x14ac:dyDescent="0.25">
      <c r="A135" s="197" t="s">
        <v>1040</v>
      </c>
      <c r="B135" s="197">
        <v>88309</v>
      </c>
      <c r="C135" s="197" t="s">
        <v>7</v>
      </c>
      <c r="D135" s="198" t="s">
        <v>1115</v>
      </c>
      <c r="E135" s="296" t="s">
        <v>1039</v>
      </c>
      <c r="F135" s="297"/>
      <c r="G135" s="197" t="s">
        <v>8</v>
      </c>
      <c r="H135" s="199">
        <v>0.28070000000000001</v>
      </c>
      <c r="I135" s="200">
        <f>TRUNC(L135*$N$2,2)</f>
        <v>25.37</v>
      </c>
      <c r="J135" s="200">
        <f t="shared" ref="J135:J136" si="22">TRUNC(I135*H135,2)</f>
        <v>7.12</v>
      </c>
      <c r="L135" s="79">
        <v>25.37</v>
      </c>
    </row>
    <row r="136" spans="1:12" ht="45" x14ac:dyDescent="0.25">
      <c r="A136" s="197" t="s">
        <v>1040</v>
      </c>
      <c r="B136" s="197">
        <v>88316</v>
      </c>
      <c r="C136" s="197" t="s">
        <v>7</v>
      </c>
      <c r="D136" s="198" t="s">
        <v>1080</v>
      </c>
      <c r="E136" s="296" t="s">
        <v>1039</v>
      </c>
      <c r="F136" s="297"/>
      <c r="G136" s="197" t="s">
        <v>8</v>
      </c>
      <c r="H136" s="199">
        <v>0.79359999999999997</v>
      </c>
      <c r="I136" s="200">
        <f>TRUNC(L136*$N$2,2)</f>
        <v>20.170000000000002</v>
      </c>
      <c r="J136" s="200">
        <f t="shared" si="22"/>
        <v>16</v>
      </c>
      <c r="L136" s="79">
        <v>20.170000000000002</v>
      </c>
    </row>
    <row r="137" spans="1:12" ht="15" x14ac:dyDescent="0.25">
      <c r="A137" s="205"/>
      <c r="B137" s="205"/>
      <c r="C137" s="205"/>
      <c r="D137" s="206"/>
      <c r="E137" s="206"/>
      <c r="F137" s="207"/>
      <c r="G137" s="206"/>
      <c r="H137" s="207"/>
      <c r="I137" s="206"/>
      <c r="J137" s="207">
        <f>SUBTOTAL(9,J135:J136)</f>
        <v>23.12</v>
      </c>
      <c r="L137" s="81"/>
    </row>
    <row r="138" spans="1:12" ht="15.75" x14ac:dyDescent="0.25">
      <c r="A138" s="190" t="s">
        <v>821</v>
      </c>
      <c r="B138" s="190" t="s">
        <v>718</v>
      </c>
      <c r="C138" s="190" t="s">
        <v>717</v>
      </c>
      <c r="D138" s="191" t="s">
        <v>716</v>
      </c>
      <c r="E138" s="294" t="s">
        <v>1037</v>
      </c>
      <c r="F138" s="295"/>
      <c r="G138" s="190" t="s">
        <v>715</v>
      </c>
      <c r="H138" s="192" t="s">
        <v>714</v>
      </c>
      <c r="I138" s="192" t="s">
        <v>713</v>
      </c>
      <c r="J138" s="192" t="s">
        <v>221</v>
      </c>
      <c r="L138" s="75" t="s">
        <v>713</v>
      </c>
    </row>
    <row r="139" spans="1:12" ht="25.5" customHeight="1" x14ac:dyDescent="0.25">
      <c r="A139" s="193" t="s">
        <v>1038</v>
      </c>
      <c r="B139" s="193">
        <v>97663</v>
      </c>
      <c r="C139" s="193" t="s">
        <v>7</v>
      </c>
      <c r="D139" s="194" t="s">
        <v>108</v>
      </c>
      <c r="E139" s="300" t="s">
        <v>1104</v>
      </c>
      <c r="F139" s="301"/>
      <c r="G139" s="193" t="s">
        <v>33</v>
      </c>
      <c r="H139" s="195">
        <v>1</v>
      </c>
      <c r="I139" s="196">
        <f>J139</f>
        <v>11.76</v>
      </c>
      <c r="J139" s="196">
        <f>J142</f>
        <v>11.76</v>
      </c>
      <c r="L139" s="77">
        <f>M139</f>
        <v>0</v>
      </c>
    </row>
    <row r="140" spans="1:12" ht="45" x14ac:dyDescent="0.25">
      <c r="A140" s="197" t="s">
        <v>1040</v>
      </c>
      <c r="B140" s="197">
        <v>88267</v>
      </c>
      <c r="C140" s="197" t="s">
        <v>7</v>
      </c>
      <c r="D140" s="198" t="s">
        <v>1121</v>
      </c>
      <c r="E140" s="296" t="s">
        <v>1039</v>
      </c>
      <c r="F140" s="297"/>
      <c r="G140" s="197" t="s">
        <v>8</v>
      </c>
      <c r="H140" s="199">
        <v>0.14480000000000001</v>
      </c>
      <c r="I140" s="200">
        <f>TRUNC(L140*$N$2,2)</f>
        <v>24.19</v>
      </c>
      <c r="J140" s="200">
        <f t="shared" ref="J140:J141" si="23">TRUNC(I140*H140,2)</f>
        <v>3.5</v>
      </c>
      <c r="L140" s="79">
        <v>24.19</v>
      </c>
    </row>
    <row r="141" spans="1:12" ht="45" x14ac:dyDescent="0.25">
      <c r="A141" s="197" t="s">
        <v>1040</v>
      </c>
      <c r="B141" s="197">
        <v>88316</v>
      </c>
      <c r="C141" s="197" t="s">
        <v>7</v>
      </c>
      <c r="D141" s="198" t="s">
        <v>1080</v>
      </c>
      <c r="E141" s="296" t="s">
        <v>1039</v>
      </c>
      <c r="F141" s="297"/>
      <c r="G141" s="197" t="s">
        <v>8</v>
      </c>
      <c r="H141" s="199">
        <v>0.40960000000000002</v>
      </c>
      <c r="I141" s="200">
        <f>TRUNC(L141*$N$2,2)</f>
        <v>20.170000000000002</v>
      </c>
      <c r="J141" s="200">
        <f t="shared" si="23"/>
        <v>8.26</v>
      </c>
      <c r="L141" s="79">
        <v>20.170000000000002</v>
      </c>
    </row>
    <row r="142" spans="1:12" ht="15" x14ac:dyDescent="0.25">
      <c r="A142" s="205"/>
      <c r="B142" s="205"/>
      <c r="C142" s="205"/>
      <c r="D142" s="206"/>
      <c r="E142" s="206"/>
      <c r="F142" s="207"/>
      <c r="G142" s="206"/>
      <c r="H142" s="207"/>
      <c r="I142" s="206"/>
      <c r="J142" s="207">
        <f>SUBTOTAL(9,J140:J141)</f>
        <v>11.76</v>
      </c>
      <c r="L142" s="81"/>
    </row>
    <row r="143" spans="1:12" ht="15.75" x14ac:dyDescent="0.25">
      <c r="A143" s="190" t="s">
        <v>822</v>
      </c>
      <c r="B143" s="190" t="s">
        <v>718</v>
      </c>
      <c r="C143" s="190" t="s">
        <v>717</v>
      </c>
      <c r="D143" s="191" t="s">
        <v>716</v>
      </c>
      <c r="E143" s="294" t="s">
        <v>1037</v>
      </c>
      <c r="F143" s="295"/>
      <c r="G143" s="190" t="s">
        <v>715</v>
      </c>
      <c r="H143" s="192" t="s">
        <v>714</v>
      </c>
      <c r="I143" s="192" t="s">
        <v>713</v>
      </c>
      <c r="J143" s="192" t="s">
        <v>221</v>
      </c>
      <c r="L143" s="75" t="s">
        <v>713</v>
      </c>
    </row>
    <row r="144" spans="1:12" ht="25.5" customHeight="1" x14ac:dyDescent="0.25">
      <c r="A144" s="193" t="s">
        <v>1038</v>
      </c>
      <c r="B144" s="193">
        <v>97666</v>
      </c>
      <c r="C144" s="193" t="s">
        <v>7</v>
      </c>
      <c r="D144" s="194" t="s">
        <v>232</v>
      </c>
      <c r="E144" s="300" t="s">
        <v>1104</v>
      </c>
      <c r="F144" s="301"/>
      <c r="G144" s="193" t="s">
        <v>33</v>
      </c>
      <c r="H144" s="195">
        <v>1</v>
      </c>
      <c r="I144" s="196">
        <f>J144</f>
        <v>8.57</v>
      </c>
      <c r="J144" s="196">
        <f>J147</f>
        <v>8.57</v>
      </c>
      <c r="L144" s="77">
        <f>M144</f>
        <v>0</v>
      </c>
    </row>
    <row r="145" spans="1:12" ht="45" x14ac:dyDescent="0.25">
      <c r="A145" s="197" t="s">
        <v>1040</v>
      </c>
      <c r="B145" s="197">
        <v>88267</v>
      </c>
      <c r="C145" s="197" t="s">
        <v>7</v>
      </c>
      <c r="D145" s="198" t="s">
        <v>1121</v>
      </c>
      <c r="E145" s="296" t="s">
        <v>1039</v>
      </c>
      <c r="F145" s="297"/>
      <c r="G145" s="197" t="s">
        <v>8</v>
      </c>
      <c r="H145" s="199">
        <v>0.1056</v>
      </c>
      <c r="I145" s="200">
        <f>TRUNC(L145*$N$2,2)</f>
        <v>24.19</v>
      </c>
      <c r="J145" s="200">
        <f t="shared" ref="J145:J146" si="24">TRUNC(I145*H145,2)</f>
        <v>2.5499999999999998</v>
      </c>
      <c r="L145" s="79">
        <v>24.19</v>
      </c>
    </row>
    <row r="146" spans="1:12" ht="45" x14ac:dyDescent="0.25">
      <c r="A146" s="197" t="s">
        <v>1040</v>
      </c>
      <c r="B146" s="197">
        <v>88316</v>
      </c>
      <c r="C146" s="197" t="s">
        <v>7</v>
      </c>
      <c r="D146" s="198" t="s">
        <v>1080</v>
      </c>
      <c r="E146" s="296" t="s">
        <v>1039</v>
      </c>
      <c r="F146" s="297"/>
      <c r="G146" s="197" t="s">
        <v>8</v>
      </c>
      <c r="H146" s="199">
        <v>0.29859999999999998</v>
      </c>
      <c r="I146" s="200">
        <f>TRUNC(L146*$N$2,2)</f>
        <v>20.170000000000002</v>
      </c>
      <c r="J146" s="200">
        <f t="shared" si="24"/>
        <v>6.02</v>
      </c>
      <c r="L146" s="79">
        <v>20.170000000000002</v>
      </c>
    </row>
    <row r="147" spans="1:12" ht="15" x14ac:dyDescent="0.25">
      <c r="A147" s="205"/>
      <c r="B147" s="205"/>
      <c r="C147" s="205"/>
      <c r="D147" s="206"/>
      <c r="E147" s="206"/>
      <c r="F147" s="207"/>
      <c r="G147" s="206"/>
      <c r="H147" s="207"/>
      <c r="I147" s="206"/>
      <c r="J147" s="207">
        <f>SUBTOTAL(9,J145:J146)</f>
        <v>8.57</v>
      </c>
      <c r="L147" s="81"/>
    </row>
    <row r="148" spans="1:12" ht="15.75" x14ac:dyDescent="0.25">
      <c r="A148" s="190" t="s">
        <v>823</v>
      </c>
      <c r="B148" s="190" t="s">
        <v>718</v>
      </c>
      <c r="C148" s="190" t="s">
        <v>717</v>
      </c>
      <c r="D148" s="191" t="s">
        <v>716</v>
      </c>
      <c r="E148" s="294" t="s">
        <v>1037</v>
      </c>
      <c r="F148" s="295"/>
      <c r="G148" s="190" t="s">
        <v>715</v>
      </c>
      <c r="H148" s="192" t="s">
        <v>714</v>
      </c>
      <c r="I148" s="192" t="s">
        <v>713</v>
      </c>
      <c r="J148" s="192" t="s">
        <v>221</v>
      </c>
      <c r="L148" s="75" t="s">
        <v>713</v>
      </c>
    </row>
    <row r="149" spans="1:12" ht="25.5" customHeight="1" x14ac:dyDescent="0.25">
      <c r="A149" s="193" t="s">
        <v>1038</v>
      </c>
      <c r="B149" s="193">
        <v>97665</v>
      </c>
      <c r="C149" s="193" t="s">
        <v>7</v>
      </c>
      <c r="D149" s="194" t="s">
        <v>109</v>
      </c>
      <c r="E149" s="300" t="s">
        <v>1104</v>
      </c>
      <c r="F149" s="301"/>
      <c r="G149" s="193" t="s">
        <v>33</v>
      </c>
      <c r="H149" s="195">
        <v>1</v>
      </c>
      <c r="I149" s="196">
        <f>J149</f>
        <v>1.68</v>
      </c>
      <c r="J149" s="196">
        <f>J152</f>
        <v>1.68</v>
      </c>
      <c r="L149" s="77">
        <f>M149</f>
        <v>0</v>
      </c>
    </row>
    <row r="150" spans="1:12" ht="45" x14ac:dyDescent="0.25">
      <c r="A150" s="197" t="s">
        <v>1040</v>
      </c>
      <c r="B150" s="197">
        <v>88264</v>
      </c>
      <c r="C150" s="197" t="s">
        <v>7</v>
      </c>
      <c r="D150" s="198" t="s">
        <v>1122</v>
      </c>
      <c r="E150" s="296" t="s">
        <v>1039</v>
      </c>
      <c r="F150" s="297"/>
      <c r="G150" s="197" t="s">
        <v>8</v>
      </c>
      <c r="H150" s="199">
        <v>2.0500000000000001E-2</v>
      </c>
      <c r="I150" s="200">
        <f>TRUNC(L150*$N$2,2)</f>
        <v>25.62</v>
      </c>
      <c r="J150" s="200">
        <f t="shared" ref="J150:J151" si="25">TRUNC(I150*H150,2)</f>
        <v>0.52</v>
      </c>
      <c r="L150" s="79">
        <v>25.62</v>
      </c>
    </row>
    <row r="151" spans="1:12" ht="45" x14ac:dyDescent="0.25">
      <c r="A151" s="197" t="s">
        <v>1040</v>
      </c>
      <c r="B151" s="197">
        <v>88316</v>
      </c>
      <c r="C151" s="197" t="s">
        <v>7</v>
      </c>
      <c r="D151" s="198" t="s">
        <v>1080</v>
      </c>
      <c r="E151" s="296" t="s">
        <v>1039</v>
      </c>
      <c r="F151" s="297"/>
      <c r="G151" s="197" t="s">
        <v>8</v>
      </c>
      <c r="H151" s="199">
        <v>5.8000000000000003E-2</v>
      </c>
      <c r="I151" s="200">
        <f>TRUNC(L151*$N$2,2)</f>
        <v>20.170000000000002</v>
      </c>
      <c r="J151" s="200">
        <f t="shared" si="25"/>
        <v>1.1599999999999999</v>
      </c>
      <c r="L151" s="79">
        <v>20.170000000000002</v>
      </c>
    </row>
    <row r="152" spans="1:12" ht="15" x14ac:dyDescent="0.25">
      <c r="A152" s="205"/>
      <c r="B152" s="205"/>
      <c r="C152" s="205"/>
      <c r="D152" s="206"/>
      <c r="E152" s="206"/>
      <c r="F152" s="207"/>
      <c r="G152" s="206"/>
      <c r="H152" s="207"/>
      <c r="I152" s="206"/>
      <c r="J152" s="207">
        <f>SUBTOTAL(9,J150:J151)</f>
        <v>1.68</v>
      </c>
      <c r="L152" s="81"/>
    </row>
    <row r="153" spans="1:12" ht="15.75" x14ac:dyDescent="0.25">
      <c r="A153" s="190" t="s">
        <v>824</v>
      </c>
      <c r="B153" s="190" t="s">
        <v>718</v>
      </c>
      <c r="C153" s="190" t="s">
        <v>717</v>
      </c>
      <c r="D153" s="191" t="s">
        <v>716</v>
      </c>
      <c r="E153" s="294" t="s">
        <v>1037</v>
      </c>
      <c r="F153" s="295"/>
      <c r="G153" s="190" t="s">
        <v>715</v>
      </c>
      <c r="H153" s="192" t="s">
        <v>714</v>
      </c>
      <c r="I153" s="192" t="s">
        <v>713</v>
      </c>
      <c r="J153" s="192" t="s">
        <v>221</v>
      </c>
      <c r="L153" s="75" t="s">
        <v>713</v>
      </c>
    </row>
    <row r="154" spans="1:12" ht="25.5" customHeight="1" x14ac:dyDescent="0.25">
      <c r="A154" s="193" t="s">
        <v>1038</v>
      </c>
      <c r="B154" s="193">
        <v>104792</v>
      </c>
      <c r="C154" s="193" t="s">
        <v>7</v>
      </c>
      <c r="D154" s="194" t="s">
        <v>234</v>
      </c>
      <c r="E154" s="300" t="s">
        <v>1104</v>
      </c>
      <c r="F154" s="301"/>
      <c r="G154" s="193" t="s">
        <v>19</v>
      </c>
      <c r="H154" s="195">
        <v>1</v>
      </c>
      <c r="I154" s="196">
        <f>J154</f>
        <v>0.36</v>
      </c>
      <c r="J154" s="196">
        <f>J157</f>
        <v>0.36</v>
      </c>
      <c r="L154" s="77">
        <f>M154</f>
        <v>0</v>
      </c>
    </row>
    <row r="155" spans="1:12" ht="45" x14ac:dyDescent="0.25">
      <c r="A155" s="197" t="s">
        <v>1040</v>
      </c>
      <c r="B155" s="197">
        <v>88264</v>
      </c>
      <c r="C155" s="197" t="s">
        <v>7</v>
      </c>
      <c r="D155" s="198" t="s">
        <v>1122</v>
      </c>
      <c r="E155" s="296" t="s">
        <v>1039</v>
      </c>
      <c r="F155" s="297"/>
      <c r="G155" s="197" t="s">
        <v>8</v>
      </c>
      <c r="H155" s="199">
        <v>4.4999999999999997E-3</v>
      </c>
      <c r="I155" s="200">
        <f>TRUNC(L155*$N$2,2)</f>
        <v>25.62</v>
      </c>
      <c r="J155" s="200">
        <f t="shared" ref="J155:J156" si="26">TRUNC(I155*H155,2)</f>
        <v>0.11</v>
      </c>
      <c r="L155" s="79">
        <v>25.62</v>
      </c>
    </row>
    <row r="156" spans="1:12" ht="45" x14ac:dyDescent="0.25">
      <c r="A156" s="197" t="s">
        <v>1040</v>
      </c>
      <c r="B156" s="197">
        <v>88316</v>
      </c>
      <c r="C156" s="197" t="s">
        <v>7</v>
      </c>
      <c r="D156" s="198" t="s">
        <v>1080</v>
      </c>
      <c r="E156" s="296" t="s">
        <v>1039</v>
      </c>
      <c r="F156" s="297"/>
      <c r="G156" s="197" t="s">
        <v>8</v>
      </c>
      <c r="H156" s="199">
        <v>1.2800000000000001E-2</v>
      </c>
      <c r="I156" s="200">
        <f>TRUNC(L156*$N$2,2)</f>
        <v>20.170000000000002</v>
      </c>
      <c r="J156" s="200">
        <f t="shared" si="26"/>
        <v>0.25</v>
      </c>
      <c r="L156" s="79">
        <v>20.170000000000002</v>
      </c>
    </row>
    <row r="157" spans="1:12" ht="15" x14ac:dyDescent="0.25">
      <c r="A157" s="205"/>
      <c r="B157" s="205"/>
      <c r="C157" s="205"/>
      <c r="D157" s="206"/>
      <c r="E157" s="206"/>
      <c r="F157" s="207"/>
      <c r="G157" s="206"/>
      <c r="H157" s="207"/>
      <c r="I157" s="206"/>
      <c r="J157" s="207">
        <f>SUBTOTAL(9,J155:J156)</f>
        <v>0.36</v>
      </c>
      <c r="L157" s="81"/>
    </row>
    <row r="158" spans="1:12" ht="15.75" x14ac:dyDescent="0.25">
      <c r="A158" s="190" t="s">
        <v>825</v>
      </c>
      <c r="B158" s="190" t="s">
        <v>718</v>
      </c>
      <c r="C158" s="190" t="s">
        <v>717</v>
      </c>
      <c r="D158" s="191" t="s">
        <v>716</v>
      </c>
      <c r="E158" s="294" t="s">
        <v>1037</v>
      </c>
      <c r="F158" s="295"/>
      <c r="G158" s="190" t="s">
        <v>715</v>
      </c>
      <c r="H158" s="192" t="s">
        <v>714</v>
      </c>
      <c r="I158" s="192" t="s">
        <v>713</v>
      </c>
      <c r="J158" s="192" t="s">
        <v>221</v>
      </c>
      <c r="L158" s="75" t="s">
        <v>713</v>
      </c>
    </row>
    <row r="159" spans="1:12" ht="25.5" customHeight="1" x14ac:dyDescent="0.25">
      <c r="A159" s="193" t="s">
        <v>1038</v>
      </c>
      <c r="B159" s="193">
        <v>97640</v>
      </c>
      <c r="C159" s="193" t="s">
        <v>7</v>
      </c>
      <c r="D159" s="194" t="s">
        <v>691</v>
      </c>
      <c r="E159" s="300" t="s">
        <v>1104</v>
      </c>
      <c r="F159" s="301"/>
      <c r="G159" s="193" t="s">
        <v>686</v>
      </c>
      <c r="H159" s="195">
        <v>1</v>
      </c>
      <c r="I159" s="196">
        <f>J159</f>
        <v>1.73</v>
      </c>
      <c r="J159" s="196">
        <f>J162</f>
        <v>1.73</v>
      </c>
      <c r="L159" s="77">
        <f>M159</f>
        <v>0</v>
      </c>
    </row>
    <row r="160" spans="1:12" ht="45" x14ac:dyDescent="0.25">
      <c r="A160" s="197" t="s">
        <v>1040</v>
      </c>
      <c r="B160" s="197">
        <v>88278</v>
      </c>
      <c r="C160" s="197" t="s">
        <v>7</v>
      </c>
      <c r="D160" s="198" t="s">
        <v>1100</v>
      </c>
      <c r="E160" s="296" t="s">
        <v>1039</v>
      </c>
      <c r="F160" s="297"/>
      <c r="G160" s="197" t="s">
        <v>8</v>
      </c>
      <c r="H160" s="199">
        <v>2.29E-2</v>
      </c>
      <c r="I160" s="200">
        <f>TRUNC(L160*$N$2,2)</f>
        <v>19.059999999999999</v>
      </c>
      <c r="J160" s="200">
        <f t="shared" ref="J160:J161" si="27">TRUNC(I160*H160,2)</f>
        <v>0.43</v>
      </c>
      <c r="L160" s="79">
        <v>19.059999999999999</v>
      </c>
    </row>
    <row r="161" spans="1:12" ht="45" x14ac:dyDescent="0.25">
      <c r="A161" s="197" t="s">
        <v>1040</v>
      </c>
      <c r="B161" s="197">
        <v>88316</v>
      </c>
      <c r="C161" s="197" t="s">
        <v>7</v>
      </c>
      <c r="D161" s="198" t="s">
        <v>1080</v>
      </c>
      <c r="E161" s="296" t="s">
        <v>1039</v>
      </c>
      <c r="F161" s="297"/>
      <c r="G161" s="197" t="s">
        <v>8</v>
      </c>
      <c r="H161" s="199">
        <v>6.4699999999999994E-2</v>
      </c>
      <c r="I161" s="200">
        <f>TRUNC(L161*$N$2,2)</f>
        <v>20.170000000000002</v>
      </c>
      <c r="J161" s="200">
        <f t="shared" si="27"/>
        <v>1.3</v>
      </c>
      <c r="L161" s="79">
        <v>20.170000000000002</v>
      </c>
    </row>
    <row r="162" spans="1:12" ht="15" x14ac:dyDescent="0.25">
      <c r="A162" s="205"/>
      <c r="B162" s="205"/>
      <c r="C162" s="205"/>
      <c r="D162" s="206"/>
      <c r="E162" s="206"/>
      <c r="F162" s="207"/>
      <c r="G162" s="206"/>
      <c r="H162" s="207"/>
      <c r="I162" s="206"/>
      <c r="J162" s="207">
        <f>SUBTOTAL(9,J160:J161)</f>
        <v>1.73</v>
      </c>
      <c r="L162" s="81"/>
    </row>
    <row r="163" spans="1:12" ht="15.75" x14ac:dyDescent="0.25">
      <c r="A163" s="190" t="s">
        <v>826</v>
      </c>
      <c r="B163" s="190" t="s">
        <v>718</v>
      </c>
      <c r="C163" s="190" t="s">
        <v>717</v>
      </c>
      <c r="D163" s="191" t="s">
        <v>716</v>
      </c>
      <c r="E163" s="294" t="s">
        <v>1037</v>
      </c>
      <c r="F163" s="295"/>
      <c r="G163" s="190" t="s">
        <v>715</v>
      </c>
      <c r="H163" s="192" t="s">
        <v>714</v>
      </c>
      <c r="I163" s="192" t="s">
        <v>713</v>
      </c>
      <c r="J163" s="192" t="s">
        <v>221</v>
      </c>
      <c r="L163" s="75" t="s">
        <v>713</v>
      </c>
    </row>
    <row r="164" spans="1:12" ht="14.25" customHeight="1" x14ac:dyDescent="0.25">
      <c r="A164" s="193" t="s">
        <v>1038</v>
      </c>
      <c r="B164" s="193">
        <v>35</v>
      </c>
      <c r="C164" s="193" t="s">
        <v>14</v>
      </c>
      <c r="D164" s="194" t="s">
        <v>137</v>
      </c>
      <c r="E164" s="300" t="s">
        <v>1106</v>
      </c>
      <c r="F164" s="301"/>
      <c r="G164" s="193" t="s">
        <v>686</v>
      </c>
      <c r="H164" s="195">
        <v>1</v>
      </c>
      <c r="I164" s="196">
        <f>J164</f>
        <v>26.15</v>
      </c>
      <c r="J164" s="196">
        <f>J167</f>
        <v>26.15</v>
      </c>
      <c r="L164" s="77">
        <f>M164</f>
        <v>0</v>
      </c>
    </row>
    <row r="165" spans="1:12" ht="45" x14ac:dyDescent="0.25">
      <c r="A165" s="197" t="s">
        <v>1040</v>
      </c>
      <c r="B165" s="197">
        <v>10549</v>
      </c>
      <c r="C165" s="197" t="s">
        <v>14</v>
      </c>
      <c r="D165" s="198" t="s">
        <v>1107</v>
      </c>
      <c r="E165" s="296" t="s">
        <v>1108</v>
      </c>
      <c r="F165" s="297"/>
      <c r="G165" s="197" t="s">
        <v>1109</v>
      </c>
      <c r="H165" s="199">
        <v>1.5</v>
      </c>
      <c r="I165" s="200">
        <f>TRUNC(L165*$N$2,2)</f>
        <v>3.79</v>
      </c>
      <c r="J165" s="200">
        <f>TRUNC(I165*H165,2)</f>
        <v>5.68</v>
      </c>
      <c r="L165" s="79">
        <v>3.79</v>
      </c>
    </row>
    <row r="166" spans="1:12" ht="30" x14ac:dyDescent="0.25">
      <c r="A166" s="201" t="s">
        <v>1042</v>
      </c>
      <c r="B166" s="201" t="s">
        <v>1551</v>
      </c>
      <c r="C166" s="201" t="s">
        <v>14</v>
      </c>
      <c r="D166" s="202" t="s">
        <v>1112</v>
      </c>
      <c r="E166" s="298" t="s">
        <v>1044</v>
      </c>
      <c r="F166" s="299"/>
      <c r="G166" s="201" t="s">
        <v>1109</v>
      </c>
      <c r="H166" s="203">
        <v>1.5</v>
      </c>
      <c r="I166" s="204">
        <f>TRUNC(L166*$N$2,2)</f>
        <v>13.65</v>
      </c>
      <c r="J166" s="204">
        <f>TRUNC(I166*H166,2)</f>
        <v>20.47</v>
      </c>
      <c r="L166" s="80">
        <v>13.65</v>
      </c>
    </row>
    <row r="167" spans="1:12" ht="15" x14ac:dyDescent="0.25">
      <c r="A167" s="205"/>
      <c r="B167" s="205"/>
      <c r="C167" s="205"/>
      <c r="D167" s="206"/>
      <c r="E167" s="206"/>
      <c r="F167" s="207"/>
      <c r="G167" s="206"/>
      <c r="H167" s="207"/>
      <c r="I167" s="206"/>
      <c r="J167" s="207">
        <f>SUBTOTAL(9,J165:J166)</f>
        <v>26.15</v>
      </c>
      <c r="L167" s="81"/>
    </row>
    <row r="168" spans="1:12" ht="15.75" x14ac:dyDescent="0.25">
      <c r="A168" s="190" t="s">
        <v>827</v>
      </c>
      <c r="B168" s="190" t="s">
        <v>718</v>
      </c>
      <c r="C168" s="190" t="s">
        <v>717</v>
      </c>
      <c r="D168" s="191" t="s">
        <v>716</v>
      </c>
      <c r="E168" s="294" t="s">
        <v>1037</v>
      </c>
      <c r="F168" s="295"/>
      <c r="G168" s="190" t="s">
        <v>715</v>
      </c>
      <c r="H168" s="192" t="s">
        <v>714</v>
      </c>
      <c r="I168" s="192" t="s">
        <v>713</v>
      </c>
      <c r="J168" s="192" t="s">
        <v>221</v>
      </c>
      <c r="L168" s="75" t="s">
        <v>713</v>
      </c>
    </row>
    <row r="169" spans="1:12" ht="14.25" customHeight="1" x14ac:dyDescent="0.25">
      <c r="A169" s="193" t="s">
        <v>1038</v>
      </c>
      <c r="B169" s="193">
        <v>102192</v>
      </c>
      <c r="C169" s="193" t="s">
        <v>7</v>
      </c>
      <c r="D169" s="194" t="s">
        <v>139</v>
      </c>
      <c r="E169" s="300" t="s">
        <v>1123</v>
      </c>
      <c r="F169" s="301"/>
      <c r="G169" s="193" t="s">
        <v>686</v>
      </c>
      <c r="H169" s="195">
        <v>1</v>
      </c>
      <c r="I169" s="196">
        <f>J169</f>
        <v>14.1</v>
      </c>
      <c r="J169" s="196">
        <f>J172</f>
        <v>14.1</v>
      </c>
      <c r="L169" s="77">
        <f>M169</f>
        <v>0</v>
      </c>
    </row>
    <row r="170" spans="1:12" ht="45" x14ac:dyDescent="0.25">
      <c r="A170" s="197" t="s">
        <v>1040</v>
      </c>
      <c r="B170" s="197">
        <v>88316</v>
      </c>
      <c r="C170" s="197" t="s">
        <v>7</v>
      </c>
      <c r="D170" s="198" t="s">
        <v>1080</v>
      </c>
      <c r="E170" s="296" t="s">
        <v>1039</v>
      </c>
      <c r="F170" s="297"/>
      <c r="G170" s="197" t="s">
        <v>8</v>
      </c>
      <c r="H170" s="199">
        <v>0.33800000000000002</v>
      </c>
      <c r="I170" s="200">
        <f>TRUNC(L170*$N$2,2)</f>
        <v>20.170000000000002</v>
      </c>
      <c r="J170" s="200">
        <f t="shared" ref="J170:J171" si="28">TRUNC(I170*H170,2)</f>
        <v>6.81</v>
      </c>
      <c r="L170" s="79">
        <v>20.170000000000002</v>
      </c>
    </row>
    <row r="171" spans="1:12" ht="45" x14ac:dyDescent="0.25">
      <c r="A171" s="197" t="s">
        <v>1040</v>
      </c>
      <c r="B171" s="197">
        <v>88325</v>
      </c>
      <c r="C171" s="197" t="s">
        <v>7</v>
      </c>
      <c r="D171" s="198" t="s">
        <v>1124</v>
      </c>
      <c r="E171" s="296" t="s">
        <v>1039</v>
      </c>
      <c r="F171" s="297"/>
      <c r="G171" s="197" t="s">
        <v>8</v>
      </c>
      <c r="H171" s="199">
        <v>0.34799999999999998</v>
      </c>
      <c r="I171" s="200">
        <f>TRUNC(L171*$N$2,2)</f>
        <v>20.97</v>
      </c>
      <c r="J171" s="200">
        <f t="shared" si="28"/>
        <v>7.29</v>
      </c>
      <c r="L171" s="79">
        <v>20.97</v>
      </c>
    </row>
    <row r="172" spans="1:12" ht="15" x14ac:dyDescent="0.25">
      <c r="A172" s="205"/>
      <c r="B172" s="205"/>
      <c r="C172" s="205"/>
      <c r="D172" s="206"/>
      <c r="E172" s="206"/>
      <c r="F172" s="207"/>
      <c r="G172" s="206"/>
      <c r="H172" s="207"/>
      <c r="I172" s="206"/>
      <c r="J172" s="207">
        <f>SUBTOTAL(9,J170:J171)</f>
        <v>14.1</v>
      </c>
      <c r="L172" s="81"/>
    </row>
    <row r="173" spans="1:12" ht="15.75" x14ac:dyDescent="0.25">
      <c r="A173" s="190" t="s">
        <v>828</v>
      </c>
      <c r="B173" s="190" t="s">
        <v>718</v>
      </c>
      <c r="C173" s="190" t="s">
        <v>717</v>
      </c>
      <c r="D173" s="191" t="s">
        <v>716</v>
      </c>
      <c r="E173" s="294" t="s">
        <v>1037</v>
      </c>
      <c r="F173" s="295"/>
      <c r="G173" s="190" t="s">
        <v>715</v>
      </c>
      <c r="H173" s="192" t="s">
        <v>714</v>
      </c>
      <c r="I173" s="192" t="s">
        <v>713</v>
      </c>
      <c r="J173" s="192" t="s">
        <v>221</v>
      </c>
      <c r="L173" s="75" t="s">
        <v>713</v>
      </c>
    </row>
    <row r="174" spans="1:12" ht="30" x14ac:dyDescent="0.25">
      <c r="A174" s="193" t="s">
        <v>1038</v>
      </c>
      <c r="B174" s="193">
        <v>22087</v>
      </c>
      <c r="C174" s="193" t="s">
        <v>690</v>
      </c>
      <c r="D174" s="194" t="s">
        <v>689</v>
      </c>
      <c r="E174" s="300" t="s">
        <v>1125</v>
      </c>
      <c r="F174" s="301"/>
      <c r="G174" s="193" t="s">
        <v>33</v>
      </c>
      <c r="H174" s="195">
        <v>1</v>
      </c>
      <c r="I174" s="196">
        <f>J174</f>
        <v>367.06</v>
      </c>
      <c r="J174" s="196">
        <f>J177</f>
        <v>367.06</v>
      </c>
      <c r="L174" s="77">
        <f>M174</f>
        <v>0</v>
      </c>
    </row>
    <row r="175" spans="1:12" ht="15" x14ac:dyDescent="0.25">
      <c r="A175" s="201" t="s">
        <v>1042</v>
      </c>
      <c r="B175" s="201">
        <v>99250</v>
      </c>
      <c r="C175" s="201" t="s">
        <v>690</v>
      </c>
      <c r="D175" s="202" t="s">
        <v>1126</v>
      </c>
      <c r="E175" s="298" t="s">
        <v>1044</v>
      </c>
      <c r="F175" s="299"/>
      <c r="G175" s="201" t="s">
        <v>8</v>
      </c>
      <c r="H175" s="203">
        <v>9.82</v>
      </c>
      <c r="I175" s="204">
        <f>TRUNC(L175*$N$2,2)</f>
        <v>16.86</v>
      </c>
      <c r="J175" s="204">
        <f t="shared" ref="J175:J176" si="29">TRUNC(I175*H175,2)</f>
        <v>165.56</v>
      </c>
      <c r="L175" s="80">
        <v>16.86</v>
      </c>
    </row>
    <row r="176" spans="1:12" ht="15" x14ac:dyDescent="0.25">
      <c r="A176" s="201" t="s">
        <v>1042</v>
      </c>
      <c r="B176" s="201">
        <v>99900</v>
      </c>
      <c r="C176" s="201" t="s">
        <v>690</v>
      </c>
      <c r="D176" s="202" t="s">
        <v>1103</v>
      </c>
      <c r="E176" s="298" t="s">
        <v>1044</v>
      </c>
      <c r="F176" s="299"/>
      <c r="G176" s="201" t="s">
        <v>8</v>
      </c>
      <c r="H176" s="203">
        <v>14.73</v>
      </c>
      <c r="I176" s="204">
        <f>TRUNC(L176*$N$2,2)</f>
        <v>13.68</v>
      </c>
      <c r="J176" s="204">
        <f t="shared" si="29"/>
        <v>201.5</v>
      </c>
      <c r="L176" s="80">
        <v>13.68</v>
      </c>
    </row>
    <row r="177" spans="1:12" ht="15" x14ac:dyDescent="0.25">
      <c r="A177" s="205"/>
      <c r="B177" s="205"/>
      <c r="C177" s="205"/>
      <c r="D177" s="206"/>
      <c r="E177" s="206"/>
      <c r="F177" s="207"/>
      <c r="G177" s="206"/>
      <c r="H177" s="207"/>
      <c r="I177" s="206"/>
      <c r="J177" s="207">
        <f>SUBTOTAL(9,J175:J176)</f>
        <v>367.06</v>
      </c>
      <c r="L177" s="81"/>
    </row>
    <row r="178" spans="1:12" ht="15.75" x14ac:dyDescent="0.25">
      <c r="A178" s="190" t="s">
        <v>829</v>
      </c>
      <c r="B178" s="190" t="s">
        <v>718</v>
      </c>
      <c r="C178" s="190" t="s">
        <v>717</v>
      </c>
      <c r="D178" s="191" t="s">
        <v>716</v>
      </c>
      <c r="E178" s="294" t="s">
        <v>1037</v>
      </c>
      <c r="F178" s="295"/>
      <c r="G178" s="190" t="s">
        <v>715</v>
      </c>
      <c r="H178" s="192" t="s">
        <v>714</v>
      </c>
      <c r="I178" s="192" t="s">
        <v>713</v>
      </c>
      <c r="J178" s="192" t="s">
        <v>221</v>
      </c>
      <c r="L178" s="75" t="s">
        <v>713</v>
      </c>
    </row>
    <row r="179" spans="1:12" ht="14.25" customHeight="1" x14ac:dyDescent="0.25">
      <c r="A179" s="193" t="s">
        <v>1038</v>
      </c>
      <c r="B179" s="193" t="s">
        <v>745</v>
      </c>
      <c r="C179" s="193" t="s">
        <v>235</v>
      </c>
      <c r="D179" s="194" t="s">
        <v>310</v>
      </c>
      <c r="E179" s="300" t="s">
        <v>1101</v>
      </c>
      <c r="F179" s="301"/>
      <c r="G179" s="193" t="s">
        <v>686</v>
      </c>
      <c r="H179" s="195">
        <v>1</v>
      </c>
      <c r="I179" s="196">
        <f>J179</f>
        <v>14.81</v>
      </c>
      <c r="J179" s="196">
        <f>J182</f>
        <v>14.81</v>
      </c>
      <c r="L179" s="77">
        <f>M179</f>
        <v>0</v>
      </c>
    </row>
    <row r="180" spans="1:12" ht="15" x14ac:dyDescent="0.25">
      <c r="A180" s="201" t="s">
        <v>1042</v>
      </c>
      <c r="B180" s="201" t="s">
        <v>1552</v>
      </c>
      <c r="C180" s="201" t="s">
        <v>235</v>
      </c>
      <c r="D180" s="202" t="s">
        <v>1127</v>
      </c>
      <c r="E180" s="298" t="s">
        <v>1044</v>
      </c>
      <c r="F180" s="299"/>
      <c r="G180" s="201" t="s">
        <v>8</v>
      </c>
      <c r="H180" s="203">
        <v>0.22</v>
      </c>
      <c r="I180" s="204">
        <f>TRUNC(L180*$N$2,2)</f>
        <v>26.86</v>
      </c>
      <c r="J180" s="204">
        <f t="shared" ref="J180:J181" si="30">TRUNC(I180*H180,2)</f>
        <v>5.9</v>
      </c>
      <c r="L180" s="80">
        <v>26.86</v>
      </c>
    </row>
    <row r="181" spans="1:12" ht="15" x14ac:dyDescent="0.25">
      <c r="A181" s="201" t="s">
        <v>1042</v>
      </c>
      <c r="B181" s="201" t="s">
        <v>1549</v>
      </c>
      <c r="C181" s="201" t="s">
        <v>235</v>
      </c>
      <c r="D181" s="202" t="s">
        <v>1103</v>
      </c>
      <c r="E181" s="298" t="s">
        <v>1044</v>
      </c>
      <c r="F181" s="299"/>
      <c r="G181" s="201" t="s">
        <v>8</v>
      </c>
      <c r="H181" s="203">
        <v>0.44</v>
      </c>
      <c r="I181" s="204">
        <f>TRUNC(L181*$N$2,2)</f>
        <v>20.260000000000002</v>
      </c>
      <c r="J181" s="204">
        <f t="shared" si="30"/>
        <v>8.91</v>
      </c>
      <c r="L181" s="80">
        <v>20.260000000000002</v>
      </c>
    </row>
    <row r="182" spans="1:12" ht="15" x14ac:dyDescent="0.25">
      <c r="A182" s="205"/>
      <c r="B182" s="205"/>
      <c r="C182" s="205"/>
      <c r="D182" s="206"/>
      <c r="E182" s="206"/>
      <c r="F182" s="207"/>
      <c r="G182" s="206"/>
      <c r="H182" s="207"/>
      <c r="I182" s="206"/>
      <c r="J182" s="207">
        <f>SUBTOTAL(9,J180:J181)</f>
        <v>14.81</v>
      </c>
      <c r="L182" s="81"/>
    </row>
    <row r="183" spans="1:12" ht="15.75" x14ac:dyDescent="0.25">
      <c r="A183" s="190" t="s">
        <v>830</v>
      </c>
      <c r="B183" s="190" t="s">
        <v>718</v>
      </c>
      <c r="C183" s="190" t="s">
        <v>717</v>
      </c>
      <c r="D183" s="191" t="s">
        <v>716</v>
      </c>
      <c r="E183" s="294" t="s">
        <v>1037</v>
      </c>
      <c r="F183" s="295"/>
      <c r="G183" s="190" t="s">
        <v>715</v>
      </c>
      <c r="H183" s="192" t="s">
        <v>714</v>
      </c>
      <c r="I183" s="192" t="s">
        <v>713</v>
      </c>
      <c r="J183" s="192" t="s">
        <v>221</v>
      </c>
      <c r="L183" s="75" t="s">
        <v>713</v>
      </c>
    </row>
    <row r="184" spans="1:12" ht="14.25" customHeight="1" x14ac:dyDescent="0.25">
      <c r="A184" s="193" t="s">
        <v>1038</v>
      </c>
      <c r="B184" s="193" t="s">
        <v>747</v>
      </c>
      <c r="C184" s="193" t="s">
        <v>681</v>
      </c>
      <c r="D184" s="194" t="s">
        <v>446</v>
      </c>
      <c r="E184" s="300" t="s">
        <v>1039</v>
      </c>
      <c r="F184" s="301"/>
      <c r="G184" s="193" t="s">
        <v>19</v>
      </c>
      <c r="H184" s="195">
        <v>1</v>
      </c>
      <c r="I184" s="196">
        <f>J184</f>
        <v>39.19</v>
      </c>
      <c r="J184" s="196">
        <f>J187</f>
        <v>39.19</v>
      </c>
      <c r="L184" s="77">
        <f>M184</f>
        <v>0</v>
      </c>
    </row>
    <row r="185" spans="1:12" ht="45" x14ac:dyDescent="0.25">
      <c r="A185" s="197" t="s">
        <v>1040</v>
      </c>
      <c r="B185" s="197">
        <v>88309</v>
      </c>
      <c r="C185" s="197" t="s">
        <v>7</v>
      </c>
      <c r="D185" s="198" t="s">
        <v>1115</v>
      </c>
      <c r="E185" s="296" t="s">
        <v>1039</v>
      </c>
      <c r="F185" s="297"/>
      <c r="G185" s="197" t="s">
        <v>8</v>
      </c>
      <c r="H185" s="199">
        <v>0.75</v>
      </c>
      <c r="I185" s="200">
        <f>TRUNC(L185*$N$2,2)</f>
        <v>25.37</v>
      </c>
      <c r="J185" s="200">
        <f t="shared" ref="J185:J186" si="31">TRUNC(I185*H185,2)</f>
        <v>19.02</v>
      </c>
      <c r="L185" s="79">
        <v>25.37</v>
      </c>
    </row>
    <row r="186" spans="1:12" ht="45" x14ac:dyDescent="0.25">
      <c r="A186" s="197" t="s">
        <v>1040</v>
      </c>
      <c r="B186" s="197">
        <v>88316</v>
      </c>
      <c r="C186" s="197" t="s">
        <v>7</v>
      </c>
      <c r="D186" s="198" t="s">
        <v>1080</v>
      </c>
      <c r="E186" s="296" t="s">
        <v>1039</v>
      </c>
      <c r="F186" s="297"/>
      <c r="G186" s="197" t="s">
        <v>8</v>
      </c>
      <c r="H186" s="199">
        <v>1</v>
      </c>
      <c r="I186" s="200">
        <f>TRUNC(L186*$N$2,2)</f>
        <v>20.170000000000002</v>
      </c>
      <c r="J186" s="200">
        <f t="shared" si="31"/>
        <v>20.170000000000002</v>
      </c>
      <c r="L186" s="79">
        <v>20.170000000000002</v>
      </c>
    </row>
    <row r="187" spans="1:12" ht="15" x14ac:dyDescent="0.25">
      <c r="A187" s="205"/>
      <c r="B187" s="205"/>
      <c r="C187" s="205"/>
      <c r="D187" s="206"/>
      <c r="E187" s="206"/>
      <c r="F187" s="207"/>
      <c r="G187" s="206"/>
      <c r="H187" s="207"/>
      <c r="I187" s="206"/>
      <c r="J187" s="207">
        <f>SUBTOTAL(9,J185:J186)</f>
        <v>39.19</v>
      </c>
      <c r="L187" s="81"/>
    </row>
    <row r="188" spans="1:12" ht="15.75" x14ac:dyDescent="0.25">
      <c r="A188" s="190" t="s">
        <v>831</v>
      </c>
      <c r="B188" s="190" t="s">
        <v>718</v>
      </c>
      <c r="C188" s="190" t="s">
        <v>717</v>
      </c>
      <c r="D188" s="191" t="s">
        <v>716</v>
      </c>
      <c r="E188" s="294" t="s">
        <v>1037</v>
      </c>
      <c r="F188" s="295"/>
      <c r="G188" s="190" t="s">
        <v>715</v>
      </c>
      <c r="H188" s="192" t="s">
        <v>714</v>
      </c>
      <c r="I188" s="192" t="s">
        <v>713</v>
      </c>
      <c r="J188" s="192" t="s">
        <v>221</v>
      </c>
      <c r="L188" s="75" t="s">
        <v>713</v>
      </c>
    </row>
    <row r="189" spans="1:12" ht="14.25" customHeight="1" x14ac:dyDescent="0.25">
      <c r="A189" s="193" t="s">
        <v>1038</v>
      </c>
      <c r="B189" s="193" t="s">
        <v>749</v>
      </c>
      <c r="C189" s="193" t="s">
        <v>681</v>
      </c>
      <c r="D189" s="194" t="s">
        <v>450</v>
      </c>
      <c r="E189" s="300" t="s">
        <v>1039</v>
      </c>
      <c r="F189" s="301"/>
      <c r="G189" s="193" t="s">
        <v>19</v>
      </c>
      <c r="H189" s="195">
        <v>1</v>
      </c>
      <c r="I189" s="196">
        <f>J189</f>
        <v>11.86</v>
      </c>
      <c r="J189" s="196">
        <f>J192</f>
        <v>11.86</v>
      </c>
      <c r="L189" s="77">
        <f>M189</f>
        <v>0</v>
      </c>
    </row>
    <row r="190" spans="1:12" ht="45" x14ac:dyDescent="0.25">
      <c r="A190" s="197" t="s">
        <v>1040</v>
      </c>
      <c r="B190" s="197">
        <v>88309</v>
      </c>
      <c r="C190" s="197" t="s">
        <v>7</v>
      </c>
      <c r="D190" s="198" t="s">
        <v>1115</v>
      </c>
      <c r="E190" s="296" t="s">
        <v>1039</v>
      </c>
      <c r="F190" s="297"/>
      <c r="G190" s="197" t="s">
        <v>8</v>
      </c>
      <c r="H190" s="199">
        <v>0.15</v>
      </c>
      <c r="I190" s="200">
        <f>TRUNC(L190*$N$2,2)</f>
        <v>25.37</v>
      </c>
      <c r="J190" s="200">
        <f t="shared" ref="J190:J191" si="32">TRUNC(I190*H190,2)</f>
        <v>3.8</v>
      </c>
      <c r="L190" s="79">
        <v>25.37</v>
      </c>
    </row>
    <row r="191" spans="1:12" ht="45" x14ac:dyDescent="0.25">
      <c r="A191" s="197" t="s">
        <v>1040</v>
      </c>
      <c r="B191" s="197">
        <v>88316</v>
      </c>
      <c r="C191" s="197" t="s">
        <v>7</v>
      </c>
      <c r="D191" s="198" t="s">
        <v>1080</v>
      </c>
      <c r="E191" s="296" t="s">
        <v>1039</v>
      </c>
      <c r="F191" s="297"/>
      <c r="G191" s="197" t="s">
        <v>8</v>
      </c>
      <c r="H191" s="199">
        <v>0.4</v>
      </c>
      <c r="I191" s="200">
        <f>TRUNC(L191*$N$2,2)</f>
        <v>20.170000000000002</v>
      </c>
      <c r="J191" s="200">
        <f t="shared" si="32"/>
        <v>8.06</v>
      </c>
      <c r="L191" s="79">
        <v>20.170000000000002</v>
      </c>
    </row>
    <row r="192" spans="1:12" ht="15" x14ac:dyDescent="0.25">
      <c r="A192" s="205"/>
      <c r="B192" s="205"/>
      <c r="C192" s="205"/>
      <c r="D192" s="206"/>
      <c r="E192" s="206"/>
      <c r="F192" s="207"/>
      <c r="G192" s="206"/>
      <c r="H192" s="207"/>
      <c r="I192" s="206"/>
      <c r="J192" s="207">
        <f>SUBTOTAL(9,J190:J191)</f>
        <v>11.86</v>
      </c>
      <c r="L192" s="81"/>
    </row>
    <row r="193" spans="1:12" ht="15.75" x14ac:dyDescent="0.25">
      <c r="A193" s="190" t="s">
        <v>832</v>
      </c>
      <c r="B193" s="190" t="s">
        <v>718</v>
      </c>
      <c r="C193" s="190" t="s">
        <v>717</v>
      </c>
      <c r="D193" s="191" t="s">
        <v>716</v>
      </c>
      <c r="E193" s="294" t="s">
        <v>1037</v>
      </c>
      <c r="F193" s="295"/>
      <c r="G193" s="190" t="s">
        <v>715</v>
      </c>
      <c r="H193" s="192" t="s">
        <v>714</v>
      </c>
      <c r="I193" s="192" t="s">
        <v>713</v>
      </c>
      <c r="J193" s="192" t="s">
        <v>221</v>
      </c>
      <c r="L193" s="75" t="s">
        <v>713</v>
      </c>
    </row>
    <row r="194" spans="1:12" ht="60" x14ac:dyDescent="0.25">
      <c r="A194" s="193" t="s">
        <v>1038</v>
      </c>
      <c r="B194" s="193">
        <v>100978</v>
      </c>
      <c r="C194" s="193" t="s">
        <v>7</v>
      </c>
      <c r="D194" s="194" t="s">
        <v>100</v>
      </c>
      <c r="E194" s="300" t="s">
        <v>1128</v>
      </c>
      <c r="F194" s="301"/>
      <c r="G194" s="193" t="s">
        <v>688</v>
      </c>
      <c r="H194" s="195">
        <v>1</v>
      </c>
      <c r="I194" s="196">
        <f>J194</f>
        <v>27.009999999999998</v>
      </c>
      <c r="J194" s="196">
        <f>J199</f>
        <v>27.009999999999998</v>
      </c>
      <c r="L194" s="77">
        <f>M194</f>
        <v>0</v>
      </c>
    </row>
    <row r="195" spans="1:12" ht="38.25" customHeight="1" x14ac:dyDescent="0.25">
      <c r="A195" s="197" t="s">
        <v>1040</v>
      </c>
      <c r="B195" s="197">
        <v>88907</v>
      </c>
      <c r="C195" s="197" t="s">
        <v>7</v>
      </c>
      <c r="D195" s="198" t="s">
        <v>1129</v>
      </c>
      <c r="E195" s="296" t="s">
        <v>1088</v>
      </c>
      <c r="F195" s="297"/>
      <c r="G195" s="197" t="s">
        <v>1089</v>
      </c>
      <c r="H195" s="199">
        <v>1.6799999999999999E-2</v>
      </c>
      <c r="I195" s="200">
        <f>TRUNC(L195*$N$2,2)</f>
        <v>243.91</v>
      </c>
      <c r="J195" s="200">
        <f t="shared" ref="J195:J198" si="33">TRUNC(I195*H195,2)</f>
        <v>4.09</v>
      </c>
      <c r="L195" s="79">
        <v>243.91</v>
      </c>
    </row>
    <row r="196" spans="1:12" ht="38.25" customHeight="1" x14ac:dyDescent="0.25">
      <c r="A196" s="197" t="s">
        <v>1040</v>
      </c>
      <c r="B196" s="197">
        <v>88908</v>
      </c>
      <c r="C196" s="197" t="s">
        <v>7</v>
      </c>
      <c r="D196" s="198" t="s">
        <v>1130</v>
      </c>
      <c r="E196" s="296" t="s">
        <v>1088</v>
      </c>
      <c r="F196" s="297"/>
      <c r="G196" s="197" t="s">
        <v>1091</v>
      </c>
      <c r="H196" s="199">
        <v>3.4799999999999998E-2</v>
      </c>
      <c r="I196" s="200">
        <f>TRUNC(L196*$N$2,2)</f>
        <v>91.63</v>
      </c>
      <c r="J196" s="200">
        <f t="shared" si="33"/>
        <v>3.18</v>
      </c>
      <c r="L196" s="79">
        <v>91.63</v>
      </c>
    </row>
    <row r="197" spans="1:12" ht="75" x14ac:dyDescent="0.25">
      <c r="A197" s="197" t="s">
        <v>1040</v>
      </c>
      <c r="B197" s="197">
        <v>91386</v>
      </c>
      <c r="C197" s="197" t="s">
        <v>7</v>
      </c>
      <c r="D197" s="198" t="s">
        <v>1131</v>
      </c>
      <c r="E197" s="296" t="s">
        <v>1088</v>
      </c>
      <c r="F197" s="297"/>
      <c r="G197" s="197" t="s">
        <v>1089</v>
      </c>
      <c r="H197" s="199">
        <v>6.2799999999999995E-2</v>
      </c>
      <c r="I197" s="200">
        <f>TRUNC(L197*$N$2,2)</f>
        <v>260.25</v>
      </c>
      <c r="J197" s="200">
        <f t="shared" si="33"/>
        <v>16.34</v>
      </c>
      <c r="L197" s="79">
        <v>260.25</v>
      </c>
    </row>
    <row r="198" spans="1:12" ht="75" x14ac:dyDescent="0.25">
      <c r="A198" s="197" t="s">
        <v>1040</v>
      </c>
      <c r="B198" s="197">
        <v>91387</v>
      </c>
      <c r="C198" s="197" t="s">
        <v>7</v>
      </c>
      <c r="D198" s="198" t="s">
        <v>1132</v>
      </c>
      <c r="E198" s="296" t="s">
        <v>1088</v>
      </c>
      <c r="F198" s="297"/>
      <c r="G198" s="197" t="s">
        <v>1091</v>
      </c>
      <c r="H198" s="199">
        <v>4.8000000000000001E-2</v>
      </c>
      <c r="I198" s="200">
        <f>TRUNC(L198*$N$2,2)</f>
        <v>70.95</v>
      </c>
      <c r="J198" s="200">
        <f t="shared" si="33"/>
        <v>3.4</v>
      </c>
      <c r="L198" s="79">
        <v>70.95</v>
      </c>
    </row>
    <row r="199" spans="1:12" ht="15" x14ac:dyDescent="0.25">
      <c r="A199" s="205"/>
      <c r="B199" s="205"/>
      <c r="C199" s="205"/>
      <c r="D199" s="206"/>
      <c r="E199" s="206"/>
      <c r="F199" s="207"/>
      <c r="G199" s="206"/>
      <c r="H199" s="207"/>
      <c r="I199" s="206"/>
      <c r="J199" s="207">
        <f>SUBTOTAL(9,J195:J198)</f>
        <v>27.009999999999998</v>
      </c>
      <c r="L199" s="81"/>
    </row>
    <row r="200" spans="1:12" ht="15.75" x14ac:dyDescent="0.25">
      <c r="A200" s="190" t="s">
        <v>833</v>
      </c>
      <c r="B200" s="190" t="s">
        <v>718</v>
      </c>
      <c r="C200" s="190" t="s">
        <v>717</v>
      </c>
      <c r="D200" s="191" t="s">
        <v>716</v>
      </c>
      <c r="E200" s="294" t="s">
        <v>1037</v>
      </c>
      <c r="F200" s="295"/>
      <c r="G200" s="190" t="s">
        <v>715</v>
      </c>
      <c r="H200" s="192" t="s">
        <v>714</v>
      </c>
      <c r="I200" s="192" t="s">
        <v>713</v>
      </c>
      <c r="J200" s="192" t="s">
        <v>221</v>
      </c>
      <c r="L200" s="75" t="s">
        <v>713</v>
      </c>
    </row>
    <row r="201" spans="1:12" ht="25.5" customHeight="1" x14ac:dyDescent="0.25">
      <c r="A201" s="193" t="s">
        <v>1038</v>
      </c>
      <c r="B201" s="193">
        <v>97650</v>
      </c>
      <c r="C201" s="193" t="s">
        <v>7</v>
      </c>
      <c r="D201" s="194" t="s">
        <v>486</v>
      </c>
      <c r="E201" s="300" t="s">
        <v>1104</v>
      </c>
      <c r="F201" s="301"/>
      <c r="G201" s="193" t="s">
        <v>686</v>
      </c>
      <c r="H201" s="195">
        <v>1</v>
      </c>
      <c r="I201" s="196">
        <f>J201</f>
        <v>7.15</v>
      </c>
      <c r="J201" s="196">
        <f>J204</f>
        <v>7.15</v>
      </c>
      <c r="L201" s="77">
        <f>M201</f>
        <v>0</v>
      </c>
    </row>
    <row r="202" spans="1:12" ht="45" x14ac:dyDescent="0.25">
      <c r="A202" s="197" t="s">
        <v>1040</v>
      </c>
      <c r="B202" s="197">
        <v>88316</v>
      </c>
      <c r="C202" s="197" t="s">
        <v>7</v>
      </c>
      <c r="D202" s="198" t="s">
        <v>1080</v>
      </c>
      <c r="E202" s="296" t="s">
        <v>1039</v>
      </c>
      <c r="F202" s="297"/>
      <c r="G202" s="197" t="s">
        <v>8</v>
      </c>
      <c r="H202" s="199">
        <v>0.2487</v>
      </c>
      <c r="I202" s="200">
        <f>TRUNC(L202*$N$2,2)</f>
        <v>20.170000000000002</v>
      </c>
      <c r="J202" s="200">
        <f t="shared" ref="J202:J203" si="34">TRUNC(I202*H202,2)</f>
        <v>5.01</v>
      </c>
      <c r="L202" s="79">
        <v>20.170000000000002</v>
      </c>
    </row>
    <row r="203" spans="1:12" ht="45" x14ac:dyDescent="0.25">
      <c r="A203" s="197" t="s">
        <v>1040</v>
      </c>
      <c r="B203" s="197">
        <v>88323</v>
      </c>
      <c r="C203" s="197" t="s">
        <v>7</v>
      </c>
      <c r="D203" s="198" t="s">
        <v>1118</v>
      </c>
      <c r="E203" s="296" t="s">
        <v>1039</v>
      </c>
      <c r="F203" s="297"/>
      <c r="G203" s="197" t="s">
        <v>8</v>
      </c>
      <c r="H203" s="199">
        <v>8.7900000000000006E-2</v>
      </c>
      <c r="I203" s="200">
        <f>TRUNC(L203*$N$2,2)</f>
        <v>24.44</v>
      </c>
      <c r="J203" s="200">
        <f t="shared" si="34"/>
        <v>2.14</v>
      </c>
      <c r="L203" s="79">
        <v>24.44</v>
      </c>
    </row>
    <row r="204" spans="1:12" ht="15" x14ac:dyDescent="0.25">
      <c r="A204" s="205"/>
      <c r="B204" s="205"/>
      <c r="C204" s="205"/>
      <c r="D204" s="206"/>
      <c r="E204" s="206"/>
      <c r="F204" s="207"/>
      <c r="G204" s="206"/>
      <c r="H204" s="207"/>
      <c r="I204" s="206"/>
      <c r="J204" s="207">
        <f>SUBTOTAL(9,J202:J203)</f>
        <v>7.15</v>
      </c>
      <c r="L204" s="81"/>
    </row>
    <row r="205" spans="1:12" ht="15.75" x14ac:dyDescent="0.25">
      <c r="A205" s="190" t="s">
        <v>834</v>
      </c>
      <c r="B205" s="190" t="s">
        <v>718</v>
      </c>
      <c r="C205" s="190" t="s">
        <v>717</v>
      </c>
      <c r="D205" s="191" t="s">
        <v>716</v>
      </c>
      <c r="E205" s="294" t="s">
        <v>1037</v>
      </c>
      <c r="F205" s="295"/>
      <c r="G205" s="190" t="s">
        <v>715</v>
      </c>
      <c r="H205" s="192" t="s">
        <v>714</v>
      </c>
      <c r="I205" s="192" t="s">
        <v>713</v>
      </c>
      <c r="J205" s="192" t="s">
        <v>221</v>
      </c>
      <c r="L205" s="75" t="s">
        <v>713</v>
      </c>
    </row>
    <row r="206" spans="1:12" ht="25.5" customHeight="1" x14ac:dyDescent="0.25">
      <c r="A206" s="193" t="s">
        <v>1038</v>
      </c>
      <c r="B206" s="193">
        <v>95875</v>
      </c>
      <c r="C206" s="193" t="s">
        <v>7</v>
      </c>
      <c r="D206" s="194" t="s">
        <v>101</v>
      </c>
      <c r="E206" s="300" t="s">
        <v>1128</v>
      </c>
      <c r="F206" s="301"/>
      <c r="G206" s="193" t="s">
        <v>687</v>
      </c>
      <c r="H206" s="195">
        <v>1</v>
      </c>
      <c r="I206" s="196">
        <f>J206</f>
        <v>2.41</v>
      </c>
      <c r="J206" s="196">
        <f>J209</f>
        <v>2.41</v>
      </c>
      <c r="L206" s="77">
        <f>M206</f>
        <v>0</v>
      </c>
    </row>
    <row r="207" spans="1:12" ht="75" x14ac:dyDescent="0.25">
      <c r="A207" s="197" t="s">
        <v>1040</v>
      </c>
      <c r="B207" s="197">
        <v>91386</v>
      </c>
      <c r="C207" s="197" t="s">
        <v>7</v>
      </c>
      <c r="D207" s="198" t="s">
        <v>1131</v>
      </c>
      <c r="E207" s="296" t="s">
        <v>1088</v>
      </c>
      <c r="F207" s="297"/>
      <c r="G207" s="197" t="s">
        <v>1089</v>
      </c>
      <c r="H207" s="199">
        <v>8.3000000000000001E-3</v>
      </c>
      <c r="I207" s="200">
        <f>TRUNC(L207*$N$2,2)</f>
        <v>260.25</v>
      </c>
      <c r="J207" s="200">
        <f t="shared" ref="J207:J208" si="35">TRUNC(I207*H207,2)</f>
        <v>2.16</v>
      </c>
      <c r="L207" s="79">
        <v>260.25</v>
      </c>
    </row>
    <row r="208" spans="1:12" ht="75" x14ac:dyDescent="0.25">
      <c r="A208" s="197" t="s">
        <v>1040</v>
      </c>
      <c r="B208" s="197">
        <v>91387</v>
      </c>
      <c r="C208" s="197" t="s">
        <v>7</v>
      </c>
      <c r="D208" s="198" t="s">
        <v>1132</v>
      </c>
      <c r="E208" s="296" t="s">
        <v>1088</v>
      </c>
      <c r="F208" s="297"/>
      <c r="G208" s="197" t="s">
        <v>1091</v>
      </c>
      <c r="H208" s="199">
        <v>3.5999999999999999E-3</v>
      </c>
      <c r="I208" s="200">
        <f>TRUNC(L208*$N$2,2)</f>
        <v>70.95</v>
      </c>
      <c r="J208" s="200">
        <f t="shared" si="35"/>
        <v>0.25</v>
      </c>
      <c r="L208" s="79">
        <v>70.95</v>
      </c>
    </row>
    <row r="209" spans="1:12" ht="15" x14ac:dyDescent="0.25">
      <c r="A209" s="205"/>
      <c r="B209" s="205"/>
      <c r="C209" s="205"/>
      <c r="D209" s="206"/>
      <c r="E209" s="206"/>
      <c r="F209" s="207"/>
      <c r="G209" s="206"/>
      <c r="H209" s="207"/>
      <c r="I209" s="206"/>
      <c r="J209" s="207">
        <f>SUBTOTAL(9,J207:J208)</f>
        <v>2.41</v>
      </c>
      <c r="L209" s="81"/>
    </row>
    <row r="210" spans="1:12" ht="15.75" x14ac:dyDescent="0.25">
      <c r="A210" s="190" t="s">
        <v>835</v>
      </c>
      <c r="B210" s="190" t="s">
        <v>718</v>
      </c>
      <c r="C210" s="190" t="s">
        <v>717</v>
      </c>
      <c r="D210" s="191" t="s">
        <v>716</v>
      </c>
      <c r="E210" s="294" t="s">
        <v>1037</v>
      </c>
      <c r="F210" s="295"/>
      <c r="G210" s="190" t="s">
        <v>715</v>
      </c>
      <c r="H210" s="192" t="s">
        <v>714</v>
      </c>
      <c r="I210" s="192" t="s">
        <v>713</v>
      </c>
      <c r="J210" s="192" t="s">
        <v>221</v>
      </c>
      <c r="L210" s="75" t="s">
        <v>713</v>
      </c>
    </row>
    <row r="211" spans="1:12" ht="60" x14ac:dyDescent="0.25">
      <c r="A211" s="193" t="s">
        <v>1038</v>
      </c>
      <c r="B211" s="193">
        <v>103362</v>
      </c>
      <c r="C211" s="193" t="s">
        <v>7</v>
      </c>
      <c r="D211" s="194" t="s">
        <v>242</v>
      </c>
      <c r="E211" s="300" t="s">
        <v>1133</v>
      </c>
      <c r="F211" s="301"/>
      <c r="G211" s="193" t="s">
        <v>686</v>
      </c>
      <c r="H211" s="195">
        <v>1</v>
      </c>
      <c r="I211" s="196">
        <f>J211</f>
        <v>91.08</v>
      </c>
      <c r="J211" s="196">
        <f>J218</f>
        <v>91.08</v>
      </c>
      <c r="L211" s="77">
        <f>M211</f>
        <v>0</v>
      </c>
    </row>
    <row r="212" spans="1:12" ht="60" x14ac:dyDescent="0.25">
      <c r="A212" s="197" t="s">
        <v>1040</v>
      </c>
      <c r="B212" s="197">
        <v>87292</v>
      </c>
      <c r="C212" s="197" t="s">
        <v>7</v>
      </c>
      <c r="D212" s="198" t="s">
        <v>1134</v>
      </c>
      <c r="E212" s="296" t="s">
        <v>1039</v>
      </c>
      <c r="F212" s="297"/>
      <c r="G212" s="197" t="s">
        <v>688</v>
      </c>
      <c r="H212" s="199">
        <v>1.18E-2</v>
      </c>
      <c r="I212" s="200">
        <f t="shared" ref="I212:I217" si="36">TRUNC(L212*$N$2,2)</f>
        <v>557.51</v>
      </c>
      <c r="J212" s="200">
        <f t="shared" ref="J212:J217" si="37">TRUNC(I212*H212,2)</f>
        <v>6.57</v>
      </c>
      <c r="L212" s="79">
        <v>557.51</v>
      </c>
    </row>
    <row r="213" spans="1:12" ht="45" x14ac:dyDescent="0.25">
      <c r="A213" s="197" t="s">
        <v>1040</v>
      </c>
      <c r="B213" s="197">
        <v>88309</v>
      </c>
      <c r="C213" s="197" t="s">
        <v>7</v>
      </c>
      <c r="D213" s="198" t="s">
        <v>1115</v>
      </c>
      <c r="E213" s="296" t="s">
        <v>1039</v>
      </c>
      <c r="F213" s="297"/>
      <c r="G213" s="197" t="s">
        <v>8</v>
      </c>
      <c r="H213" s="199">
        <v>1.29</v>
      </c>
      <c r="I213" s="200">
        <f t="shared" si="36"/>
        <v>25.37</v>
      </c>
      <c r="J213" s="200">
        <f t="shared" si="37"/>
        <v>32.72</v>
      </c>
      <c r="L213" s="79">
        <v>25.37</v>
      </c>
    </row>
    <row r="214" spans="1:12" ht="45" x14ac:dyDescent="0.25">
      <c r="A214" s="197" t="s">
        <v>1040</v>
      </c>
      <c r="B214" s="197">
        <v>88316</v>
      </c>
      <c r="C214" s="197" t="s">
        <v>7</v>
      </c>
      <c r="D214" s="198" t="s">
        <v>1080</v>
      </c>
      <c r="E214" s="296" t="s">
        <v>1039</v>
      </c>
      <c r="F214" s="297"/>
      <c r="G214" s="197" t="s">
        <v>8</v>
      </c>
      <c r="H214" s="199">
        <v>0.64500000000000002</v>
      </c>
      <c r="I214" s="200">
        <f t="shared" si="36"/>
        <v>20.170000000000002</v>
      </c>
      <c r="J214" s="200">
        <f t="shared" si="37"/>
        <v>13</v>
      </c>
      <c r="L214" s="79">
        <v>20.170000000000002</v>
      </c>
    </row>
    <row r="215" spans="1:12" ht="45" x14ac:dyDescent="0.25">
      <c r="A215" s="201" t="s">
        <v>1042</v>
      </c>
      <c r="B215" s="201">
        <v>34548</v>
      </c>
      <c r="C215" s="201" t="s">
        <v>7</v>
      </c>
      <c r="D215" s="202" t="s">
        <v>1135</v>
      </c>
      <c r="E215" s="298" t="s">
        <v>1046</v>
      </c>
      <c r="F215" s="299"/>
      <c r="G215" s="201" t="s">
        <v>19</v>
      </c>
      <c r="H215" s="203">
        <v>0.42</v>
      </c>
      <c r="I215" s="204">
        <f t="shared" si="36"/>
        <v>5.97</v>
      </c>
      <c r="J215" s="204">
        <f t="shared" si="37"/>
        <v>2.5</v>
      </c>
      <c r="L215" s="80">
        <v>5.97</v>
      </c>
    </row>
    <row r="216" spans="1:12" ht="15" x14ac:dyDescent="0.25">
      <c r="A216" s="201" t="s">
        <v>1042</v>
      </c>
      <c r="B216" s="201">
        <v>37395</v>
      </c>
      <c r="C216" s="201" t="s">
        <v>7</v>
      </c>
      <c r="D216" s="202" t="s">
        <v>1136</v>
      </c>
      <c r="E216" s="298" t="s">
        <v>1046</v>
      </c>
      <c r="F216" s="299"/>
      <c r="G216" s="201" t="s">
        <v>1137</v>
      </c>
      <c r="H216" s="203">
        <v>0.01</v>
      </c>
      <c r="I216" s="204">
        <f t="shared" si="36"/>
        <v>44.07</v>
      </c>
      <c r="J216" s="204">
        <f t="shared" si="37"/>
        <v>0.44</v>
      </c>
      <c r="L216" s="80">
        <v>44.07</v>
      </c>
    </row>
    <row r="217" spans="1:12" ht="45" x14ac:dyDescent="0.25">
      <c r="A217" s="201" t="s">
        <v>1042</v>
      </c>
      <c r="B217" s="201">
        <v>44464</v>
      </c>
      <c r="C217" s="201" t="s">
        <v>7</v>
      </c>
      <c r="D217" s="202" t="s">
        <v>1138</v>
      </c>
      <c r="E217" s="298" t="s">
        <v>1046</v>
      </c>
      <c r="F217" s="299"/>
      <c r="G217" s="201" t="s">
        <v>33</v>
      </c>
      <c r="H217" s="203">
        <v>18.87</v>
      </c>
      <c r="I217" s="204">
        <f t="shared" si="36"/>
        <v>1.9</v>
      </c>
      <c r="J217" s="204">
        <f t="shared" si="37"/>
        <v>35.85</v>
      </c>
      <c r="L217" s="80">
        <v>1.9</v>
      </c>
    </row>
    <row r="218" spans="1:12" ht="15" x14ac:dyDescent="0.25">
      <c r="A218" s="205"/>
      <c r="B218" s="205"/>
      <c r="C218" s="205"/>
      <c r="D218" s="206"/>
      <c r="E218" s="206"/>
      <c r="F218" s="207"/>
      <c r="G218" s="206"/>
      <c r="H218" s="207"/>
      <c r="I218" s="206"/>
      <c r="J218" s="207">
        <f>SUBTOTAL(9,J212:J217)</f>
        <v>91.08</v>
      </c>
      <c r="L218" s="81"/>
    </row>
    <row r="219" spans="1:12" ht="15.75" x14ac:dyDescent="0.25">
      <c r="A219" s="190" t="s">
        <v>836</v>
      </c>
      <c r="B219" s="190" t="s">
        <v>718</v>
      </c>
      <c r="C219" s="190" t="s">
        <v>717</v>
      </c>
      <c r="D219" s="191" t="s">
        <v>716</v>
      </c>
      <c r="E219" s="294" t="s">
        <v>1037</v>
      </c>
      <c r="F219" s="295"/>
      <c r="G219" s="190" t="s">
        <v>715</v>
      </c>
      <c r="H219" s="192" t="s">
        <v>714</v>
      </c>
      <c r="I219" s="192" t="s">
        <v>713</v>
      </c>
      <c r="J219" s="192" t="s">
        <v>221</v>
      </c>
      <c r="L219" s="75" t="s">
        <v>713</v>
      </c>
    </row>
    <row r="220" spans="1:12" ht="60" x14ac:dyDescent="0.25">
      <c r="A220" s="193" t="s">
        <v>1038</v>
      </c>
      <c r="B220" s="193">
        <v>103332</v>
      </c>
      <c r="C220" s="193" t="s">
        <v>7</v>
      </c>
      <c r="D220" s="194" t="s">
        <v>243</v>
      </c>
      <c r="E220" s="300" t="s">
        <v>1133</v>
      </c>
      <c r="F220" s="301"/>
      <c r="G220" s="193" t="s">
        <v>686</v>
      </c>
      <c r="H220" s="195">
        <v>1</v>
      </c>
      <c r="I220" s="196">
        <f>J220</f>
        <v>109.24</v>
      </c>
      <c r="J220" s="196">
        <f>J227</f>
        <v>109.24</v>
      </c>
      <c r="L220" s="77">
        <f>M220</f>
        <v>0</v>
      </c>
    </row>
    <row r="221" spans="1:12" ht="60" x14ac:dyDescent="0.25">
      <c r="A221" s="197" t="s">
        <v>1040</v>
      </c>
      <c r="B221" s="197">
        <v>87292</v>
      </c>
      <c r="C221" s="197" t="s">
        <v>7</v>
      </c>
      <c r="D221" s="198" t="s">
        <v>1134</v>
      </c>
      <c r="E221" s="296" t="s">
        <v>1039</v>
      </c>
      <c r="F221" s="297"/>
      <c r="G221" s="197" t="s">
        <v>688</v>
      </c>
      <c r="H221" s="199">
        <v>1.0500000000000001E-2</v>
      </c>
      <c r="I221" s="200">
        <f t="shared" ref="I221:I226" si="38">TRUNC(L221*$N$2,2)</f>
        <v>557.51</v>
      </c>
      <c r="J221" s="200">
        <f t="shared" ref="J221:J226" si="39">TRUNC(I221*H221,2)</f>
        <v>5.85</v>
      </c>
      <c r="L221" s="79">
        <v>557.51</v>
      </c>
    </row>
    <row r="222" spans="1:12" ht="45" x14ac:dyDescent="0.25">
      <c r="A222" s="197" t="s">
        <v>1040</v>
      </c>
      <c r="B222" s="197">
        <v>88309</v>
      </c>
      <c r="C222" s="197" t="s">
        <v>7</v>
      </c>
      <c r="D222" s="198" t="s">
        <v>1115</v>
      </c>
      <c r="E222" s="296" t="s">
        <v>1039</v>
      </c>
      <c r="F222" s="297"/>
      <c r="G222" s="197" t="s">
        <v>8</v>
      </c>
      <c r="H222" s="199">
        <v>2.2000000000000002</v>
      </c>
      <c r="I222" s="200">
        <f t="shared" si="38"/>
        <v>25.37</v>
      </c>
      <c r="J222" s="200">
        <f t="shared" si="39"/>
        <v>55.81</v>
      </c>
      <c r="L222" s="79">
        <v>25.37</v>
      </c>
    </row>
    <row r="223" spans="1:12" ht="45" x14ac:dyDescent="0.25">
      <c r="A223" s="197" t="s">
        <v>1040</v>
      </c>
      <c r="B223" s="197">
        <v>88316</v>
      </c>
      <c r="C223" s="197" t="s">
        <v>7</v>
      </c>
      <c r="D223" s="198" t="s">
        <v>1080</v>
      </c>
      <c r="E223" s="296" t="s">
        <v>1039</v>
      </c>
      <c r="F223" s="297"/>
      <c r="G223" s="197" t="s">
        <v>8</v>
      </c>
      <c r="H223" s="199">
        <v>1.1000000000000001</v>
      </c>
      <c r="I223" s="200">
        <f t="shared" si="38"/>
        <v>20.170000000000002</v>
      </c>
      <c r="J223" s="200">
        <f t="shared" si="39"/>
        <v>22.18</v>
      </c>
      <c r="L223" s="79">
        <v>20.170000000000002</v>
      </c>
    </row>
    <row r="224" spans="1:12" ht="45" x14ac:dyDescent="0.25">
      <c r="A224" s="201" t="s">
        <v>1042</v>
      </c>
      <c r="B224" s="201">
        <v>7267</v>
      </c>
      <c r="C224" s="201" t="s">
        <v>7</v>
      </c>
      <c r="D224" s="202" t="s">
        <v>1139</v>
      </c>
      <c r="E224" s="298" t="s">
        <v>1046</v>
      </c>
      <c r="F224" s="299"/>
      <c r="G224" s="201" t="s">
        <v>33</v>
      </c>
      <c r="H224" s="203">
        <v>37.74</v>
      </c>
      <c r="I224" s="204">
        <f t="shared" si="38"/>
        <v>0.63</v>
      </c>
      <c r="J224" s="204">
        <f t="shared" si="39"/>
        <v>23.77</v>
      </c>
      <c r="L224" s="80">
        <v>0.63</v>
      </c>
    </row>
    <row r="225" spans="1:12" ht="45" x14ac:dyDescent="0.25">
      <c r="A225" s="201" t="s">
        <v>1042</v>
      </c>
      <c r="B225" s="201">
        <v>34557</v>
      </c>
      <c r="C225" s="201" t="s">
        <v>7</v>
      </c>
      <c r="D225" s="202" t="s">
        <v>1140</v>
      </c>
      <c r="E225" s="298" t="s">
        <v>1046</v>
      </c>
      <c r="F225" s="299"/>
      <c r="G225" s="201" t="s">
        <v>19</v>
      </c>
      <c r="H225" s="203">
        <v>0.57999999999999996</v>
      </c>
      <c r="I225" s="204">
        <f t="shared" si="38"/>
        <v>2.2999999999999998</v>
      </c>
      <c r="J225" s="204">
        <f t="shared" si="39"/>
        <v>1.33</v>
      </c>
      <c r="L225" s="80">
        <v>2.2999999999999998</v>
      </c>
    </row>
    <row r="226" spans="1:12" ht="15" x14ac:dyDescent="0.25">
      <c r="A226" s="201" t="s">
        <v>1042</v>
      </c>
      <c r="B226" s="201">
        <v>37395</v>
      </c>
      <c r="C226" s="201" t="s">
        <v>7</v>
      </c>
      <c r="D226" s="202" t="s">
        <v>1136</v>
      </c>
      <c r="E226" s="298" t="s">
        <v>1046</v>
      </c>
      <c r="F226" s="299"/>
      <c r="G226" s="201" t="s">
        <v>1137</v>
      </c>
      <c r="H226" s="203">
        <v>6.8999999999999999E-3</v>
      </c>
      <c r="I226" s="204">
        <f t="shared" si="38"/>
        <v>44.07</v>
      </c>
      <c r="J226" s="204">
        <f t="shared" si="39"/>
        <v>0.3</v>
      </c>
      <c r="L226" s="80">
        <v>44.07</v>
      </c>
    </row>
    <row r="227" spans="1:12" ht="15" x14ac:dyDescent="0.25">
      <c r="A227" s="205"/>
      <c r="B227" s="205"/>
      <c r="C227" s="205"/>
      <c r="D227" s="206"/>
      <c r="E227" s="206"/>
      <c r="F227" s="207"/>
      <c r="G227" s="206"/>
      <c r="H227" s="207"/>
      <c r="I227" s="206"/>
      <c r="J227" s="207">
        <f>SUBTOTAL(9,J221:J226)</f>
        <v>109.24</v>
      </c>
      <c r="L227" s="81"/>
    </row>
    <row r="228" spans="1:12" ht="15.75" x14ac:dyDescent="0.25">
      <c r="A228" s="190" t="s">
        <v>837</v>
      </c>
      <c r="B228" s="190" t="s">
        <v>718</v>
      </c>
      <c r="C228" s="190" t="s">
        <v>717</v>
      </c>
      <c r="D228" s="191" t="s">
        <v>716</v>
      </c>
      <c r="E228" s="294" t="s">
        <v>1037</v>
      </c>
      <c r="F228" s="295"/>
      <c r="G228" s="190" t="s">
        <v>715</v>
      </c>
      <c r="H228" s="192" t="s">
        <v>714</v>
      </c>
      <c r="I228" s="192" t="s">
        <v>713</v>
      </c>
      <c r="J228" s="192" t="s">
        <v>221</v>
      </c>
      <c r="L228" s="75" t="s">
        <v>713</v>
      </c>
    </row>
    <row r="229" spans="1:12" ht="30" x14ac:dyDescent="0.25">
      <c r="A229" s="193" t="s">
        <v>1038</v>
      </c>
      <c r="B229" s="193">
        <v>3310</v>
      </c>
      <c r="C229" s="193" t="s">
        <v>14</v>
      </c>
      <c r="D229" s="194" t="s">
        <v>244</v>
      </c>
      <c r="E229" s="300" t="s">
        <v>1141</v>
      </c>
      <c r="F229" s="301"/>
      <c r="G229" s="193" t="s">
        <v>686</v>
      </c>
      <c r="H229" s="195">
        <v>1</v>
      </c>
      <c r="I229" s="196">
        <f>J229</f>
        <v>6.6000000000000005</v>
      </c>
      <c r="J229" s="196">
        <f>J235</f>
        <v>6.6000000000000005</v>
      </c>
      <c r="L229" s="77">
        <f>M229</f>
        <v>0</v>
      </c>
    </row>
    <row r="230" spans="1:12" ht="45" x14ac:dyDescent="0.25">
      <c r="A230" s="197" t="s">
        <v>1040</v>
      </c>
      <c r="B230" s="197">
        <v>10549</v>
      </c>
      <c r="C230" s="197" t="s">
        <v>14</v>
      </c>
      <c r="D230" s="198" t="s">
        <v>1107</v>
      </c>
      <c r="E230" s="296" t="s">
        <v>1108</v>
      </c>
      <c r="F230" s="297"/>
      <c r="G230" s="197" t="s">
        <v>1109</v>
      </c>
      <c r="H230" s="199">
        <v>0.1</v>
      </c>
      <c r="I230" s="200">
        <f>TRUNC(L230*$N$2,2)</f>
        <v>3.79</v>
      </c>
      <c r="J230" s="200">
        <f t="shared" ref="J230:J234" si="40">TRUNC(I230*H230,2)</f>
        <v>0.37</v>
      </c>
      <c r="L230" s="79">
        <v>3.79</v>
      </c>
    </row>
    <row r="231" spans="1:12" ht="45" x14ac:dyDescent="0.25">
      <c r="A231" s="197" t="s">
        <v>1040</v>
      </c>
      <c r="B231" s="197">
        <v>10550</v>
      </c>
      <c r="C231" s="197" t="s">
        <v>14</v>
      </c>
      <c r="D231" s="198" t="s">
        <v>1110</v>
      </c>
      <c r="E231" s="296" t="s">
        <v>1108</v>
      </c>
      <c r="F231" s="297"/>
      <c r="G231" s="197" t="s">
        <v>1109</v>
      </c>
      <c r="H231" s="199">
        <v>0.1</v>
      </c>
      <c r="I231" s="200">
        <f>TRUNC(L231*$N$2,2)</f>
        <v>3.66</v>
      </c>
      <c r="J231" s="200">
        <f t="shared" si="40"/>
        <v>0.36</v>
      </c>
      <c r="L231" s="79">
        <v>3.66</v>
      </c>
    </row>
    <row r="232" spans="1:12" ht="45" x14ac:dyDescent="0.25">
      <c r="A232" s="197" t="s">
        <v>1040</v>
      </c>
      <c r="B232" s="197">
        <v>1903</v>
      </c>
      <c r="C232" s="197" t="s">
        <v>14</v>
      </c>
      <c r="D232" s="198" t="s">
        <v>1142</v>
      </c>
      <c r="E232" s="296" t="s">
        <v>1143</v>
      </c>
      <c r="F232" s="297"/>
      <c r="G232" s="197" t="s">
        <v>688</v>
      </c>
      <c r="H232" s="199">
        <v>5.0000000000000001E-3</v>
      </c>
      <c r="I232" s="200">
        <f>TRUNC(L232*$N$2,2)</f>
        <v>521.42999999999995</v>
      </c>
      <c r="J232" s="200">
        <f t="shared" si="40"/>
        <v>2.6</v>
      </c>
      <c r="L232" s="79">
        <v>521.42999999999995</v>
      </c>
    </row>
    <row r="233" spans="1:12" ht="30" x14ac:dyDescent="0.25">
      <c r="A233" s="201" t="s">
        <v>1042</v>
      </c>
      <c r="B233" s="201" t="s">
        <v>1550</v>
      </c>
      <c r="C233" s="201" t="s">
        <v>14</v>
      </c>
      <c r="D233" s="202" t="s">
        <v>1111</v>
      </c>
      <c r="E233" s="298" t="s">
        <v>1044</v>
      </c>
      <c r="F233" s="299"/>
      <c r="G233" s="201" t="s">
        <v>1109</v>
      </c>
      <c r="H233" s="203">
        <v>0.1</v>
      </c>
      <c r="I233" s="204">
        <f>TRUNC(L233*$N$2,2)</f>
        <v>19.13</v>
      </c>
      <c r="J233" s="204">
        <f t="shared" si="40"/>
        <v>1.91</v>
      </c>
      <c r="L233" s="80">
        <v>19.13</v>
      </c>
    </row>
    <row r="234" spans="1:12" ht="30" x14ac:dyDescent="0.25">
      <c r="A234" s="201" t="s">
        <v>1042</v>
      </c>
      <c r="B234" s="201" t="s">
        <v>1551</v>
      </c>
      <c r="C234" s="201" t="s">
        <v>14</v>
      </c>
      <c r="D234" s="202" t="s">
        <v>1112</v>
      </c>
      <c r="E234" s="298" t="s">
        <v>1044</v>
      </c>
      <c r="F234" s="299"/>
      <c r="G234" s="201" t="s">
        <v>1109</v>
      </c>
      <c r="H234" s="203">
        <v>0.1</v>
      </c>
      <c r="I234" s="204">
        <f>TRUNC(L234*$N$2,2)</f>
        <v>13.65</v>
      </c>
      <c r="J234" s="204">
        <f t="shared" si="40"/>
        <v>1.36</v>
      </c>
      <c r="L234" s="80">
        <v>13.65</v>
      </c>
    </row>
    <row r="235" spans="1:12" ht="15" x14ac:dyDescent="0.25">
      <c r="A235" s="205"/>
      <c r="B235" s="205"/>
      <c r="C235" s="205"/>
      <c r="D235" s="206"/>
      <c r="E235" s="206"/>
      <c r="F235" s="207"/>
      <c r="G235" s="206"/>
      <c r="H235" s="207"/>
      <c r="I235" s="206"/>
      <c r="J235" s="207">
        <f>SUBTOTAL(9,J230:J234)</f>
        <v>6.6000000000000005</v>
      </c>
      <c r="L235" s="81"/>
    </row>
    <row r="236" spans="1:12" ht="15.75" x14ac:dyDescent="0.25">
      <c r="A236" s="190" t="s">
        <v>838</v>
      </c>
      <c r="B236" s="190" t="s">
        <v>718</v>
      </c>
      <c r="C236" s="190" t="s">
        <v>717</v>
      </c>
      <c r="D236" s="191" t="s">
        <v>716</v>
      </c>
      <c r="E236" s="294" t="s">
        <v>1037</v>
      </c>
      <c r="F236" s="295"/>
      <c r="G236" s="190" t="s">
        <v>715</v>
      </c>
      <c r="H236" s="192" t="s">
        <v>714</v>
      </c>
      <c r="I236" s="192" t="s">
        <v>713</v>
      </c>
      <c r="J236" s="192" t="s">
        <v>221</v>
      </c>
      <c r="L236" s="75" t="s">
        <v>713</v>
      </c>
    </row>
    <row r="237" spans="1:12" ht="75" x14ac:dyDescent="0.25">
      <c r="A237" s="193" t="s">
        <v>1038</v>
      </c>
      <c r="B237" s="193">
        <v>104234</v>
      </c>
      <c r="C237" s="193" t="s">
        <v>7</v>
      </c>
      <c r="D237" s="194" t="s">
        <v>245</v>
      </c>
      <c r="E237" s="300" t="s">
        <v>1144</v>
      </c>
      <c r="F237" s="301"/>
      <c r="G237" s="193" t="s">
        <v>686</v>
      </c>
      <c r="H237" s="195">
        <v>1</v>
      </c>
      <c r="I237" s="196">
        <f>J237</f>
        <v>39.549999999999997</v>
      </c>
      <c r="J237" s="196">
        <f>J242</f>
        <v>39.549999999999997</v>
      </c>
      <c r="L237" s="77">
        <f>M237</f>
        <v>0</v>
      </c>
    </row>
    <row r="238" spans="1:12" ht="60" x14ac:dyDescent="0.25">
      <c r="A238" s="197" t="s">
        <v>1040</v>
      </c>
      <c r="B238" s="197">
        <v>87369</v>
      </c>
      <c r="C238" s="197" t="s">
        <v>7</v>
      </c>
      <c r="D238" s="198" t="s">
        <v>1145</v>
      </c>
      <c r="E238" s="296" t="s">
        <v>1039</v>
      </c>
      <c r="F238" s="297"/>
      <c r="G238" s="197" t="s">
        <v>688</v>
      </c>
      <c r="H238" s="199">
        <v>2.93E-2</v>
      </c>
      <c r="I238" s="200">
        <f>TRUNC(L238*$N$2,2)</f>
        <v>695.51</v>
      </c>
      <c r="J238" s="200">
        <f t="shared" ref="J238:J240" si="41">TRUNC(I238*H238,2)</f>
        <v>20.37</v>
      </c>
      <c r="L238" s="79">
        <v>695.51</v>
      </c>
    </row>
    <row r="239" spans="1:12" ht="45" x14ac:dyDescent="0.25">
      <c r="A239" s="197" t="s">
        <v>1040</v>
      </c>
      <c r="B239" s="197">
        <v>88309</v>
      </c>
      <c r="C239" s="197" t="s">
        <v>7</v>
      </c>
      <c r="D239" s="198" t="s">
        <v>1115</v>
      </c>
      <c r="E239" s="296" t="s">
        <v>1039</v>
      </c>
      <c r="F239" s="297"/>
      <c r="G239" s="197" t="s">
        <v>8</v>
      </c>
      <c r="H239" s="199">
        <v>0.36299999999999999</v>
      </c>
      <c r="I239" s="200">
        <f>TRUNC(L239*$N$2,2)</f>
        <v>25.37</v>
      </c>
      <c r="J239" s="200">
        <f t="shared" si="41"/>
        <v>9.1999999999999993</v>
      </c>
      <c r="L239" s="79">
        <v>25.37</v>
      </c>
    </row>
    <row r="240" spans="1:12" ht="45" x14ac:dyDescent="0.25">
      <c r="A240" s="197" t="s">
        <v>1040</v>
      </c>
      <c r="B240" s="197">
        <v>88316</v>
      </c>
      <c r="C240" s="197" t="s">
        <v>7</v>
      </c>
      <c r="D240" s="198" t="s">
        <v>1080</v>
      </c>
      <c r="E240" s="296" t="s">
        <v>1039</v>
      </c>
      <c r="F240" s="297"/>
      <c r="G240" s="197" t="s">
        <v>8</v>
      </c>
      <c r="H240" s="199">
        <v>0.36299999999999999</v>
      </c>
      <c r="I240" s="200">
        <f>TRUNC(L240*$N$2,2)</f>
        <v>20.170000000000002</v>
      </c>
      <c r="J240" s="200">
        <f t="shared" si="41"/>
        <v>7.32</v>
      </c>
      <c r="L240" s="79">
        <v>20.170000000000002</v>
      </c>
    </row>
    <row r="241" spans="1:12" ht="30" x14ac:dyDescent="0.25">
      <c r="A241" s="201" t="s">
        <v>1042</v>
      </c>
      <c r="B241" s="201">
        <v>37411</v>
      </c>
      <c r="C241" s="201" t="s">
        <v>7</v>
      </c>
      <c r="D241" s="202" t="s">
        <v>1146</v>
      </c>
      <c r="E241" s="298" t="s">
        <v>1046</v>
      </c>
      <c r="F241" s="299"/>
      <c r="G241" s="201" t="s">
        <v>686</v>
      </c>
      <c r="H241" s="203">
        <v>0.15809999999999999</v>
      </c>
      <c r="I241" s="204">
        <f>TRUNC(L241*$N$2,2)</f>
        <v>16.84</v>
      </c>
      <c r="J241" s="204">
        <f>TRUNC(I241*H241,2)</f>
        <v>2.66</v>
      </c>
      <c r="L241" s="80">
        <v>16.84</v>
      </c>
    </row>
    <row r="242" spans="1:12" ht="15" x14ac:dyDescent="0.25">
      <c r="A242" s="205"/>
      <c r="B242" s="205"/>
      <c r="C242" s="205"/>
      <c r="D242" s="206"/>
      <c r="E242" s="206"/>
      <c r="F242" s="207"/>
      <c r="G242" s="206"/>
      <c r="H242" s="207"/>
      <c r="I242" s="206"/>
      <c r="J242" s="207">
        <f>SUBTOTAL(9,J238:J241)</f>
        <v>39.549999999999997</v>
      </c>
      <c r="L242" s="81"/>
    </row>
    <row r="243" spans="1:12" ht="15.75" x14ac:dyDescent="0.25">
      <c r="A243" s="190" t="s">
        <v>839</v>
      </c>
      <c r="B243" s="190" t="s">
        <v>718</v>
      </c>
      <c r="C243" s="190" t="s">
        <v>717</v>
      </c>
      <c r="D243" s="191" t="s">
        <v>716</v>
      </c>
      <c r="E243" s="294" t="s">
        <v>1037</v>
      </c>
      <c r="F243" s="295"/>
      <c r="G243" s="190" t="s">
        <v>715</v>
      </c>
      <c r="H243" s="192" t="s">
        <v>714</v>
      </c>
      <c r="I243" s="192" t="s">
        <v>713</v>
      </c>
      <c r="J243" s="192" t="s">
        <v>221</v>
      </c>
      <c r="L243" s="75" t="s">
        <v>713</v>
      </c>
    </row>
    <row r="244" spans="1:12" ht="120" x14ac:dyDescent="0.25">
      <c r="A244" s="193" t="s">
        <v>1038</v>
      </c>
      <c r="B244" s="193" t="s">
        <v>753</v>
      </c>
      <c r="C244" s="193" t="s">
        <v>681</v>
      </c>
      <c r="D244" s="194" t="s">
        <v>142</v>
      </c>
      <c r="E244" s="300" t="s">
        <v>1039</v>
      </c>
      <c r="F244" s="301"/>
      <c r="G244" s="193" t="s">
        <v>686</v>
      </c>
      <c r="H244" s="195">
        <v>1</v>
      </c>
      <c r="I244" s="196">
        <f>J244</f>
        <v>557</v>
      </c>
      <c r="J244" s="196">
        <f>J246</f>
        <v>557</v>
      </c>
      <c r="L244" s="77">
        <f>M244</f>
        <v>0</v>
      </c>
    </row>
    <row r="245" spans="1:12" ht="120" x14ac:dyDescent="0.25">
      <c r="A245" s="201" t="s">
        <v>1042</v>
      </c>
      <c r="B245" s="201" t="s">
        <v>1553</v>
      </c>
      <c r="C245" s="201" t="s">
        <v>681</v>
      </c>
      <c r="D245" s="202" t="s">
        <v>142</v>
      </c>
      <c r="E245" s="298" t="s">
        <v>1071</v>
      </c>
      <c r="F245" s="299"/>
      <c r="G245" s="201" t="s">
        <v>686</v>
      </c>
      <c r="H245" s="203">
        <v>1</v>
      </c>
      <c r="I245" s="204">
        <f>TRUNC(L245*$N$2,2)</f>
        <v>557</v>
      </c>
      <c r="J245" s="204">
        <f>TRUNC(I245*H245,2)</f>
        <v>557</v>
      </c>
      <c r="L245" s="80">
        <v>557</v>
      </c>
    </row>
    <row r="246" spans="1:12" ht="15" x14ac:dyDescent="0.25">
      <c r="A246" s="205"/>
      <c r="B246" s="205"/>
      <c r="C246" s="205"/>
      <c r="D246" s="206"/>
      <c r="E246" s="206"/>
      <c r="F246" s="207"/>
      <c r="G246" s="206"/>
      <c r="H246" s="207"/>
      <c r="I246" s="206"/>
      <c r="J246" s="207">
        <f>SUBTOTAL(9,J245)</f>
        <v>557</v>
      </c>
      <c r="L246" s="81"/>
    </row>
    <row r="247" spans="1:12" ht="15.75" x14ac:dyDescent="0.25">
      <c r="A247" s="190" t="s">
        <v>840</v>
      </c>
      <c r="B247" s="190" t="s">
        <v>718</v>
      </c>
      <c r="C247" s="190" t="s">
        <v>717</v>
      </c>
      <c r="D247" s="191" t="s">
        <v>716</v>
      </c>
      <c r="E247" s="294" t="s">
        <v>1037</v>
      </c>
      <c r="F247" s="295"/>
      <c r="G247" s="190" t="s">
        <v>715</v>
      </c>
      <c r="H247" s="192" t="s">
        <v>714</v>
      </c>
      <c r="I247" s="192" t="s">
        <v>713</v>
      </c>
      <c r="J247" s="192" t="s">
        <v>221</v>
      </c>
      <c r="L247" s="75" t="s">
        <v>713</v>
      </c>
    </row>
    <row r="248" spans="1:12" ht="75" x14ac:dyDescent="0.25">
      <c r="A248" s="193" t="s">
        <v>1038</v>
      </c>
      <c r="B248" s="193">
        <v>104723</v>
      </c>
      <c r="C248" s="193" t="s">
        <v>7</v>
      </c>
      <c r="D248" s="194" t="s">
        <v>706</v>
      </c>
      <c r="E248" s="300" t="s">
        <v>1133</v>
      </c>
      <c r="F248" s="301"/>
      <c r="G248" s="193" t="s">
        <v>686</v>
      </c>
      <c r="H248" s="195">
        <v>1</v>
      </c>
      <c r="I248" s="196">
        <f>J248</f>
        <v>203.3</v>
      </c>
      <c r="J248" s="196">
        <f>J261</f>
        <v>203.3</v>
      </c>
      <c r="L248" s="77">
        <f>M248</f>
        <v>0</v>
      </c>
    </row>
    <row r="249" spans="1:12" ht="45" x14ac:dyDescent="0.25">
      <c r="A249" s="197" t="s">
        <v>1040</v>
      </c>
      <c r="B249" s="197">
        <v>88278</v>
      </c>
      <c r="C249" s="197" t="s">
        <v>7</v>
      </c>
      <c r="D249" s="198" t="s">
        <v>1100</v>
      </c>
      <c r="E249" s="296" t="s">
        <v>1039</v>
      </c>
      <c r="F249" s="297"/>
      <c r="G249" s="197" t="s">
        <v>8</v>
      </c>
      <c r="H249" s="199">
        <v>1.252</v>
      </c>
      <c r="I249" s="200">
        <f t="shared" ref="I249:I260" si="42">TRUNC(L249*$N$2,2)</f>
        <v>19.059999999999999</v>
      </c>
      <c r="J249" s="200">
        <f t="shared" ref="J249:J260" si="43">TRUNC(I249*H249,2)</f>
        <v>23.86</v>
      </c>
      <c r="L249" s="79">
        <v>19.059999999999999</v>
      </c>
    </row>
    <row r="250" spans="1:12" ht="45" x14ac:dyDescent="0.25">
      <c r="A250" s="197" t="s">
        <v>1040</v>
      </c>
      <c r="B250" s="197">
        <v>88316</v>
      </c>
      <c r="C250" s="197" t="s">
        <v>7</v>
      </c>
      <c r="D250" s="198" t="s">
        <v>1080</v>
      </c>
      <c r="E250" s="296" t="s">
        <v>1039</v>
      </c>
      <c r="F250" s="297"/>
      <c r="G250" s="197" t="s">
        <v>8</v>
      </c>
      <c r="H250" s="199">
        <v>0.40899999999999997</v>
      </c>
      <c r="I250" s="200">
        <f t="shared" si="42"/>
        <v>20.170000000000002</v>
      </c>
      <c r="J250" s="200">
        <f t="shared" si="43"/>
        <v>8.24</v>
      </c>
      <c r="L250" s="79">
        <v>20.170000000000002</v>
      </c>
    </row>
    <row r="251" spans="1:12" ht="45" x14ac:dyDescent="0.25">
      <c r="A251" s="201" t="s">
        <v>1042</v>
      </c>
      <c r="B251" s="201">
        <v>37586</v>
      </c>
      <c r="C251" s="201" t="s">
        <v>7</v>
      </c>
      <c r="D251" s="202" t="s">
        <v>1147</v>
      </c>
      <c r="E251" s="298" t="s">
        <v>1046</v>
      </c>
      <c r="F251" s="299"/>
      <c r="G251" s="201" t="s">
        <v>1137</v>
      </c>
      <c r="H251" s="203">
        <v>6.9400000000000003E-2</v>
      </c>
      <c r="I251" s="204">
        <f t="shared" si="42"/>
        <v>51.26</v>
      </c>
      <c r="J251" s="204">
        <f t="shared" si="43"/>
        <v>3.55</v>
      </c>
      <c r="L251" s="80">
        <v>51.26</v>
      </c>
    </row>
    <row r="252" spans="1:12" ht="30" x14ac:dyDescent="0.25">
      <c r="A252" s="201" t="s">
        <v>1042</v>
      </c>
      <c r="B252" s="201">
        <v>39413</v>
      </c>
      <c r="C252" s="201" t="s">
        <v>7</v>
      </c>
      <c r="D252" s="202" t="s">
        <v>1148</v>
      </c>
      <c r="E252" s="298" t="s">
        <v>1046</v>
      </c>
      <c r="F252" s="299"/>
      <c r="G252" s="201" t="s">
        <v>686</v>
      </c>
      <c r="H252" s="203">
        <v>4.2119999999999997</v>
      </c>
      <c r="I252" s="204">
        <f t="shared" si="42"/>
        <v>20.67</v>
      </c>
      <c r="J252" s="204">
        <f t="shared" si="43"/>
        <v>87.06</v>
      </c>
      <c r="L252" s="80">
        <v>20.67</v>
      </c>
    </row>
    <row r="253" spans="1:12" ht="45" x14ac:dyDescent="0.25">
      <c r="A253" s="201" t="s">
        <v>1042</v>
      </c>
      <c r="B253" s="201">
        <v>39419</v>
      </c>
      <c r="C253" s="201" t="s">
        <v>7</v>
      </c>
      <c r="D253" s="202" t="s">
        <v>1149</v>
      </c>
      <c r="E253" s="298" t="s">
        <v>1046</v>
      </c>
      <c r="F253" s="299"/>
      <c r="G253" s="201" t="s">
        <v>19</v>
      </c>
      <c r="H253" s="203">
        <v>2.1373000000000002</v>
      </c>
      <c r="I253" s="204">
        <f t="shared" si="42"/>
        <v>5.14</v>
      </c>
      <c r="J253" s="204">
        <f t="shared" si="43"/>
        <v>10.98</v>
      </c>
      <c r="L253" s="80">
        <v>5.14</v>
      </c>
    </row>
    <row r="254" spans="1:12" ht="45" x14ac:dyDescent="0.25">
      <c r="A254" s="201" t="s">
        <v>1042</v>
      </c>
      <c r="B254" s="201">
        <v>39422</v>
      </c>
      <c r="C254" s="201" t="s">
        <v>7</v>
      </c>
      <c r="D254" s="202" t="s">
        <v>1150</v>
      </c>
      <c r="E254" s="298" t="s">
        <v>1046</v>
      </c>
      <c r="F254" s="299"/>
      <c r="G254" s="201" t="s">
        <v>19</v>
      </c>
      <c r="H254" s="203">
        <v>9.1079000000000008</v>
      </c>
      <c r="I254" s="204">
        <f t="shared" si="42"/>
        <v>5.83</v>
      </c>
      <c r="J254" s="204">
        <f t="shared" si="43"/>
        <v>53.09</v>
      </c>
      <c r="L254" s="80">
        <v>5.83</v>
      </c>
    </row>
    <row r="255" spans="1:12" ht="45" x14ac:dyDescent="0.25">
      <c r="A255" s="201" t="s">
        <v>1042</v>
      </c>
      <c r="B255" s="201">
        <v>39431</v>
      </c>
      <c r="C255" s="201" t="s">
        <v>7</v>
      </c>
      <c r="D255" s="202" t="s">
        <v>1151</v>
      </c>
      <c r="E255" s="298" t="s">
        <v>1046</v>
      </c>
      <c r="F255" s="299"/>
      <c r="G255" s="201" t="s">
        <v>19</v>
      </c>
      <c r="H255" s="203">
        <v>2.5026999999999999</v>
      </c>
      <c r="I255" s="204">
        <f t="shared" si="42"/>
        <v>0.32</v>
      </c>
      <c r="J255" s="204">
        <f t="shared" si="43"/>
        <v>0.8</v>
      </c>
      <c r="L255" s="80">
        <v>0.32</v>
      </c>
    </row>
    <row r="256" spans="1:12" ht="45" x14ac:dyDescent="0.25">
      <c r="A256" s="201" t="s">
        <v>1042</v>
      </c>
      <c r="B256" s="201">
        <v>39432</v>
      </c>
      <c r="C256" s="201" t="s">
        <v>7</v>
      </c>
      <c r="D256" s="202" t="s">
        <v>1152</v>
      </c>
      <c r="E256" s="298" t="s">
        <v>1046</v>
      </c>
      <c r="F256" s="299"/>
      <c r="G256" s="201" t="s">
        <v>19</v>
      </c>
      <c r="H256" s="203">
        <v>1.694</v>
      </c>
      <c r="I256" s="204">
        <f t="shared" si="42"/>
        <v>2.86</v>
      </c>
      <c r="J256" s="204">
        <f t="shared" si="43"/>
        <v>4.84</v>
      </c>
      <c r="L256" s="80">
        <v>2.86</v>
      </c>
    </row>
    <row r="257" spans="1:12" ht="60" x14ac:dyDescent="0.25">
      <c r="A257" s="201" t="s">
        <v>1042</v>
      </c>
      <c r="B257" s="201">
        <v>39434</v>
      </c>
      <c r="C257" s="201" t="s">
        <v>7</v>
      </c>
      <c r="D257" s="202" t="s">
        <v>1153</v>
      </c>
      <c r="E257" s="298" t="s">
        <v>1046</v>
      </c>
      <c r="F257" s="299"/>
      <c r="G257" s="201" t="s">
        <v>24</v>
      </c>
      <c r="H257" s="203">
        <v>1.0978000000000001</v>
      </c>
      <c r="I257" s="204">
        <f t="shared" si="42"/>
        <v>3.58</v>
      </c>
      <c r="J257" s="204">
        <f t="shared" si="43"/>
        <v>3.93</v>
      </c>
      <c r="L257" s="80">
        <v>3.58</v>
      </c>
    </row>
    <row r="258" spans="1:12" ht="30" x14ac:dyDescent="0.25">
      <c r="A258" s="201" t="s">
        <v>1042</v>
      </c>
      <c r="B258" s="201">
        <v>39435</v>
      </c>
      <c r="C258" s="201" t="s">
        <v>7</v>
      </c>
      <c r="D258" s="202" t="s">
        <v>1154</v>
      </c>
      <c r="E258" s="298" t="s">
        <v>1046</v>
      </c>
      <c r="F258" s="299"/>
      <c r="G258" s="201" t="s">
        <v>33</v>
      </c>
      <c r="H258" s="203">
        <v>20.186800000000002</v>
      </c>
      <c r="I258" s="204">
        <f t="shared" si="42"/>
        <v>0.1</v>
      </c>
      <c r="J258" s="204">
        <f t="shared" si="43"/>
        <v>2.0099999999999998</v>
      </c>
      <c r="L258" s="80">
        <v>0.1</v>
      </c>
    </row>
    <row r="259" spans="1:12" ht="30" x14ac:dyDescent="0.25">
      <c r="A259" s="201" t="s">
        <v>1042</v>
      </c>
      <c r="B259" s="201">
        <v>39437</v>
      </c>
      <c r="C259" s="201" t="s">
        <v>7</v>
      </c>
      <c r="D259" s="202" t="s">
        <v>1155</v>
      </c>
      <c r="E259" s="298" t="s">
        <v>1046</v>
      </c>
      <c r="F259" s="299"/>
      <c r="G259" s="201" t="s">
        <v>33</v>
      </c>
      <c r="H259" s="203">
        <v>20.186800000000002</v>
      </c>
      <c r="I259" s="204">
        <f t="shared" si="42"/>
        <v>0.23</v>
      </c>
      <c r="J259" s="204">
        <f t="shared" si="43"/>
        <v>4.6399999999999997</v>
      </c>
      <c r="L259" s="80">
        <v>0.23</v>
      </c>
    </row>
    <row r="260" spans="1:12" ht="45" x14ac:dyDescent="0.25">
      <c r="A260" s="201" t="s">
        <v>1042</v>
      </c>
      <c r="B260" s="201">
        <v>39443</v>
      </c>
      <c r="C260" s="201" t="s">
        <v>7</v>
      </c>
      <c r="D260" s="202" t="s">
        <v>1156</v>
      </c>
      <c r="E260" s="298" t="s">
        <v>1046</v>
      </c>
      <c r="F260" s="299"/>
      <c r="G260" s="201" t="s">
        <v>33</v>
      </c>
      <c r="H260" s="203">
        <v>1.2755000000000001</v>
      </c>
      <c r="I260" s="204">
        <f t="shared" si="42"/>
        <v>0.24</v>
      </c>
      <c r="J260" s="204">
        <f t="shared" si="43"/>
        <v>0.3</v>
      </c>
      <c r="L260" s="80">
        <v>0.24</v>
      </c>
    </row>
    <row r="261" spans="1:12" ht="15" x14ac:dyDescent="0.25">
      <c r="A261" s="205"/>
      <c r="B261" s="205"/>
      <c r="C261" s="205"/>
      <c r="D261" s="206"/>
      <c r="E261" s="206"/>
      <c r="F261" s="207"/>
      <c r="G261" s="206"/>
      <c r="H261" s="207"/>
      <c r="I261" s="206"/>
      <c r="J261" s="207">
        <f>SUBTOTAL(9,J249:J260)</f>
        <v>203.3</v>
      </c>
      <c r="L261" s="81"/>
    </row>
    <row r="262" spans="1:12" ht="15.75" x14ac:dyDescent="0.25">
      <c r="A262" s="190" t="s">
        <v>841</v>
      </c>
      <c r="B262" s="190" t="s">
        <v>718</v>
      </c>
      <c r="C262" s="190" t="s">
        <v>717</v>
      </c>
      <c r="D262" s="191" t="s">
        <v>716</v>
      </c>
      <c r="E262" s="294" t="s">
        <v>1037</v>
      </c>
      <c r="F262" s="295"/>
      <c r="G262" s="190" t="s">
        <v>715</v>
      </c>
      <c r="H262" s="192" t="s">
        <v>714</v>
      </c>
      <c r="I262" s="192" t="s">
        <v>713</v>
      </c>
      <c r="J262" s="192" t="s">
        <v>221</v>
      </c>
      <c r="L262" s="75" t="s">
        <v>713</v>
      </c>
    </row>
    <row r="263" spans="1:12" ht="45" x14ac:dyDescent="0.25">
      <c r="A263" s="193" t="s">
        <v>1038</v>
      </c>
      <c r="B263" s="193">
        <v>9617</v>
      </c>
      <c r="C263" s="193" t="s">
        <v>14</v>
      </c>
      <c r="D263" s="194" t="s">
        <v>248</v>
      </c>
      <c r="E263" s="300" t="s">
        <v>1157</v>
      </c>
      <c r="F263" s="301"/>
      <c r="G263" s="193" t="s">
        <v>686</v>
      </c>
      <c r="H263" s="195">
        <v>1</v>
      </c>
      <c r="I263" s="196">
        <f>J263</f>
        <v>248.3</v>
      </c>
      <c r="J263" s="196">
        <f>J265</f>
        <v>248.3</v>
      </c>
      <c r="L263" s="77">
        <f>M263</f>
        <v>0</v>
      </c>
    </row>
    <row r="264" spans="1:12" ht="30" x14ac:dyDescent="0.25">
      <c r="A264" s="201" t="s">
        <v>1042</v>
      </c>
      <c r="B264" s="201">
        <v>9937</v>
      </c>
      <c r="C264" s="201" t="s">
        <v>14</v>
      </c>
      <c r="D264" s="202" t="s">
        <v>1158</v>
      </c>
      <c r="E264" s="298" t="s">
        <v>1046</v>
      </c>
      <c r="F264" s="299"/>
      <c r="G264" s="201" t="s">
        <v>686</v>
      </c>
      <c r="H264" s="203">
        <v>1.05</v>
      </c>
      <c r="I264" s="204">
        <f>TRUNC(L264*$N$2,2)</f>
        <v>236.48</v>
      </c>
      <c r="J264" s="204">
        <f>TRUNC(I264*H264,2)</f>
        <v>248.3</v>
      </c>
      <c r="L264" s="80">
        <v>236.48</v>
      </c>
    </row>
    <row r="265" spans="1:12" ht="15" x14ac:dyDescent="0.25">
      <c r="A265" s="205"/>
      <c r="B265" s="205"/>
      <c r="C265" s="205"/>
      <c r="D265" s="206"/>
      <c r="E265" s="206"/>
      <c r="F265" s="207"/>
      <c r="G265" s="206"/>
      <c r="H265" s="207"/>
      <c r="I265" s="206"/>
      <c r="J265" s="207">
        <f>SUBTOTAL(9,J264)</f>
        <v>248.3</v>
      </c>
      <c r="L265" s="81"/>
    </row>
    <row r="266" spans="1:12" ht="15.75" x14ac:dyDescent="0.25">
      <c r="A266" s="190" t="s">
        <v>842</v>
      </c>
      <c r="B266" s="190" t="s">
        <v>718</v>
      </c>
      <c r="C266" s="190" t="s">
        <v>717</v>
      </c>
      <c r="D266" s="191" t="s">
        <v>716</v>
      </c>
      <c r="E266" s="294" t="s">
        <v>1037</v>
      </c>
      <c r="F266" s="295"/>
      <c r="G266" s="190" t="s">
        <v>715</v>
      </c>
      <c r="H266" s="192" t="s">
        <v>714</v>
      </c>
      <c r="I266" s="192" t="s">
        <v>713</v>
      </c>
      <c r="J266" s="192" t="s">
        <v>221</v>
      </c>
      <c r="L266" s="75" t="s">
        <v>713</v>
      </c>
    </row>
    <row r="267" spans="1:12" ht="45" x14ac:dyDescent="0.25">
      <c r="A267" s="193" t="s">
        <v>1038</v>
      </c>
      <c r="B267" s="193">
        <v>104596</v>
      </c>
      <c r="C267" s="193" t="s">
        <v>7</v>
      </c>
      <c r="D267" s="194" t="s">
        <v>247</v>
      </c>
      <c r="E267" s="300" t="s">
        <v>1159</v>
      </c>
      <c r="F267" s="301"/>
      <c r="G267" s="193" t="s">
        <v>686</v>
      </c>
      <c r="H267" s="195">
        <v>1</v>
      </c>
      <c r="I267" s="196">
        <f>J267</f>
        <v>150.16</v>
      </c>
      <c r="J267" s="196">
        <f>J273</f>
        <v>150.16</v>
      </c>
      <c r="L267" s="77">
        <f>M267</f>
        <v>0</v>
      </c>
    </row>
    <row r="268" spans="1:12" ht="45" x14ac:dyDescent="0.25">
      <c r="A268" s="197" t="s">
        <v>1040</v>
      </c>
      <c r="B268" s="197">
        <v>88256</v>
      </c>
      <c r="C268" s="197" t="s">
        <v>7</v>
      </c>
      <c r="D268" s="198" t="s">
        <v>1105</v>
      </c>
      <c r="E268" s="296" t="s">
        <v>1039</v>
      </c>
      <c r="F268" s="297"/>
      <c r="G268" s="197" t="s">
        <v>8</v>
      </c>
      <c r="H268" s="199">
        <v>1.2004999999999999</v>
      </c>
      <c r="I268" s="200">
        <f>TRUNC(L268*$N$2,2)</f>
        <v>25.22</v>
      </c>
      <c r="J268" s="200">
        <f t="shared" ref="J268:J272" si="44">TRUNC(I268*H268,2)</f>
        <v>30.27</v>
      </c>
      <c r="L268" s="79">
        <v>25.22</v>
      </c>
    </row>
    <row r="269" spans="1:12" ht="45" x14ac:dyDescent="0.25">
      <c r="A269" s="197" t="s">
        <v>1040</v>
      </c>
      <c r="B269" s="197">
        <v>88316</v>
      </c>
      <c r="C269" s="197" t="s">
        <v>7</v>
      </c>
      <c r="D269" s="198" t="s">
        <v>1080</v>
      </c>
      <c r="E269" s="296" t="s">
        <v>1039</v>
      </c>
      <c r="F269" s="297"/>
      <c r="G269" s="197" t="s">
        <v>8</v>
      </c>
      <c r="H269" s="199">
        <v>0.26100000000000001</v>
      </c>
      <c r="I269" s="200">
        <f>TRUNC(L269*$N$2,2)</f>
        <v>20.170000000000002</v>
      </c>
      <c r="J269" s="200">
        <f t="shared" si="44"/>
        <v>5.26</v>
      </c>
      <c r="L269" s="79">
        <v>20.170000000000002</v>
      </c>
    </row>
    <row r="270" spans="1:12" ht="15" x14ac:dyDescent="0.25">
      <c r="A270" s="201" t="s">
        <v>1042</v>
      </c>
      <c r="B270" s="201">
        <v>34357</v>
      </c>
      <c r="C270" s="201" t="s">
        <v>7</v>
      </c>
      <c r="D270" s="202" t="s">
        <v>1160</v>
      </c>
      <c r="E270" s="298" t="s">
        <v>1046</v>
      </c>
      <c r="F270" s="299"/>
      <c r="G270" s="201" t="s">
        <v>24</v>
      </c>
      <c r="H270" s="203">
        <v>0.106</v>
      </c>
      <c r="I270" s="204">
        <f>TRUNC(L270*$N$2,2)</f>
        <v>4.8099999999999996</v>
      </c>
      <c r="J270" s="204">
        <f t="shared" si="44"/>
        <v>0.5</v>
      </c>
      <c r="L270" s="80">
        <v>4.8099999999999996</v>
      </c>
    </row>
    <row r="271" spans="1:12" ht="15" x14ac:dyDescent="0.25">
      <c r="A271" s="201" t="s">
        <v>1042</v>
      </c>
      <c r="B271" s="201">
        <v>37595</v>
      </c>
      <c r="C271" s="201" t="s">
        <v>7</v>
      </c>
      <c r="D271" s="202" t="s">
        <v>1161</v>
      </c>
      <c r="E271" s="298" t="s">
        <v>1046</v>
      </c>
      <c r="F271" s="299"/>
      <c r="G271" s="201" t="s">
        <v>24</v>
      </c>
      <c r="H271" s="203">
        <v>9.1300000000000008</v>
      </c>
      <c r="I271" s="204">
        <f>TRUNC(L271*$N$2,2)</f>
        <v>2.52</v>
      </c>
      <c r="J271" s="204">
        <f t="shared" si="44"/>
        <v>23</v>
      </c>
      <c r="L271" s="80">
        <v>2.52</v>
      </c>
    </row>
    <row r="272" spans="1:12" ht="45" x14ac:dyDescent="0.25">
      <c r="A272" s="201" t="s">
        <v>1042</v>
      </c>
      <c r="B272" s="201">
        <v>45190</v>
      </c>
      <c r="C272" s="201" t="s">
        <v>7</v>
      </c>
      <c r="D272" s="202" t="s">
        <v>1162</v>
      </c>
      <c r="E272" s="298" t="s">
        <v>1046</v>
      </c>
      <c r="F272" s="299"/>
      <c r="G272" s="201" t="s">
        <v>686</v>
      </c>
      <c r="H272" s="203">
        <v>1.1544000000000001</v>
      </c>
      <c r="I272" s="204">
        <f>TRUNC(L272*$N$2,2)</f>
        <v>78.95</v>
      </c>
      <c r="J272" s="204">
        <f t="shared" si="44"/>
        <v>91.13</v>
      </c>
      <c r="L272" s="80">
        <v>78.95</v>
      </c>
    </row>
    <row r="273" spans="1:12" ht="15" x14ac:dyDescent="0.25">
      <c r="A273" s="205"/>
      <c r="B273" s="205"/>
      <c r="C273" s="205"/>
      <c r="D273" s="206"/>
      <c r="E273" s="206"/>
      <c r="F273" s="207"/>
      <c r="G273" s="206"/>
      <c r="H273" s="207"/>
      <c r="I273" s="206"/>
      <c r="J273" s="207">
        <f>SUBTOTAL(9,J268:J272)</f>
        <v>150.16</v>
      </c>
      <c r="L273" s="81"/>
    </row>
    <row r="274" spans="1:12" ht="15.75" x14ac:dyDescent="0.25">
      <c r="A274" s="190" t="s">
        <v>843</v>
      </c>
      <c r="B274" s="190" t="s">
        <v>718</v>
      </c>
      <c r="C274" s="190" t="s">
        <v>717</v>
      </c>
      <c r="D274" s="191" t="s">
        <v>716</v>
      </c>
      <c r="E274" s="294" t="s">
        <v>1037</v>
      </c>
      <c r="F274" s="295"/>
      <c r="G274" s="190" t="s">
        <v>715</v>
      </c>
      <c r="H274" s="192" t="s">
        <v>714</v>
      </c>
      <c r="I274" s="192" t="s">
        <v>713</v>
      </c>
      <c r="J274" s="192" t="s">
        <v>221</v>
      </c>
      <c r="L274" s="75" t="s">
        <v>713</v>
      </c>
    </row>
    <row r="275" spans="1:12" ht="60" x14ac:dyDescent="0.25">
      <c r="A275" s="193" t="s">
        <v>1038</v>
      </c>
      <c r="B275" s="193">
        <v>11177</v>
      </c>
      <c r="C275" s="193" t="s">
        <v>14</v>
      </c>
      <c r="D275" s="194" t="s">
        <v>233</v>
      </c>
      <c r="E275" s="300" t="s">
        <v>1163</v>
      </c>
      <c r="F275" s="301"/>
      <c r="G275" s="193" t="s">
        <v>686</v>
      </c>
      <c r="H275" s="195">
        <v>1</v>
      </c>
      <c r="I275" s="196">
        <f>J275</f>
        <v>123.61000000000001</v>
      </c>
      <c r="J275" s="196">
        <f>J283</f>
        <v>123.61000000000001</v>
      </c>
      <c r="L275" s="77">
        <f>M275</f>
        <v>0</v>
      </c>
    </row>
    <row r="276" spans="1:12" ht="45" x14ac:dyDescent="0.25">
      <c r="A276" s="197" t="s">
        <v>1040</v>
      </c>
      <c r="B276" s="197">
        <v>10549</v>
      </c>
      <c r="C276" s="197" t="s">
        <v>14</v>
      </c>
      <c r="D276" s="198" t="s">
        <v>1107</v>
      </c>
      <c r="E276" s="296" t="s">
        <v>1108</v>
      </c>
      <c r="F276" s="297"/>
      <c r="G276" s="197" t="s">
        <v>1109</v>
      </c>
      <c r="H276" s="199">
        <v>0.34</v>
      </c>
      <c r="I276" s="200">
        <f t="shared" ref="I276:I282" si="45">TRUNC(L276*$N$2,2)</f>
        <v>3.79</v>
      </c>
      <c r="J276" s="200">
        <f t="shared" ref="J276:J282" si="46">TRUNC(I276*H276,2)</f>
        <v>1.28</v>
      </c>
      <c r="L276" s="79">
        <v>3.79</v>
      </c>
    </row>
    <row r="277" spans="1:12" ht="45" x14ac:dyDescent="0.25">
      <c r="A277" s="197" t="s">
        <v>1040</v>
      </c>
      <c r="B277" s="197">
        <v>10550</v>
      </c>
      <c r="C277" s="197" t="s">
        <v>14</v>
      </c>
      <c r="D277" s="198" t="s">
        <v>1110</v>
      </c>
      <c r="E277" s="296" t="s">
        <v>1108</v>
      </c>
      <c r="F277" s="297"/>
      <c r="G277" s="197" t="s">
        <v>1109</v>
      </c>
      <c r="H277" s="199">
        <v>0.4</v>
      </c>
      <c r="I277" s="200">
        <f t="shared" si="45"/>
        <v>3.66</v>
      </c>
      <c r="J277" s="200">
        <f t="shared" si="46"/>
        <v>1.46</v>
      </c>
      <c r="L277" s="79">
        <v>3.66</v>
      </c>
    </row>
    <row r="278" spans="1:12" ht="45" x14ac:dyDescent="0.25">
      <c r="A278" s="197" t="s">
        <v>1040</v>
      </c>
      <c r="B278" s="197">
        <v>3407</v>
      </c>
      <c r="C278" s="197" t="s">
        <v>14</v>
      </c>
      <c r="D278" s="198" t="s">
        <v>1164</v>
      </c>
      <c r="E278" s="296" t="s">
        <v>1143</v>
      </c>
      <c r="F278" s="297"/>
      <c r="G278" s="197" t="s">
        <v>696</v>
      </c>
      <c r="H278" s="199">
        <v>4</v>
      </c>
      <c r="I278" s="200">
        <f t="shared" si="45"/>
        <v>1.43</v>
      </c>
      <c r="J278" s="200">
        <f t="shared" si="46"/>
        <v>5.72</v>
      </c>
      <c r="L278" s="79">
        <v>1.43</v>
      </c>
    </row>
    <row r="279" spans="1:12" ht="30" x14ac:dyDescent="0.25">
      <c r="A279" s="201" t="s">
        <v>1042</v>
      </c>
      <c r="B279" s="201" t="s">
        <v>1550</v>
      </c>
      <c r="C279" s="201" t="s">
        <v>14</v>
      </c>
      <c r="D279" s="202" t="s">
        <v>1111</v>
      </c>
      <c r="E279" s="298" t="s">
        <v>1044</v>
      </c>
      <c r="F279" s="299"/>
      <c r="G279" s="201" t="s">
        <v>1109</v>
      </c>
      <c r="H279" s="203">
        <v>0.4</v>
      </c>
      <c r="I279" s="204">
        <f t="shared" si="45"/>
        <v>19.13</v>
      </c>
      <c r="J279" s="204">
        <f t="shared" si="46"/>
        <v>7.65</v>
      </c>
      <c r="L279" s="80">
        <v>19.13</v>
      </c>
    </row>
    <row r="280" spans="1:12" ht="30" x14ac:dyDescent="0.25">
      <c r="A280" s="201" t="s">
        <v>1042</v>
      </c>
      <c r="B280" s="201" t="s">
        <v>1551</v>
      </c>
      <c r="C280" s="201" t="s">
        <v>14</v>
      </c>
      <c r="D280" s="202" t="s">
        <v>1112</v>
      </c>
      <c r="E280" s="298" t="s">
        <v>1044</v>
      </c>
      <c r="F280" s="299"/>
      <c r="G280" s="201" t="s">
        <v>1109</v>
      </c>
      <c r="H280" s="203">
        <v>0.34</v>
      </c>
      <c r="I280" s="204">
        <f t="shared" si="45"/>
        <v>13.65</v>
      </c>
      <c r="J280" s="204">
        <f t="shared" si="46"/>
        <v>4.6399999999999997</v>
      </c>
      <c r="L280" s="80">
        <v>13.65</v>
      </c>
    </row>
    <row r="281" spans="1:12" ht="30" x14ac:dyDescent="0.25">
      <c r="A281" s="201" t="s">
        <v>1042</v>
      </c>
      <c r="B281" s="201" t="s">
        <v>1554</v>
      </c>
      <c r="C281" s="201" t="s">
        <v>14</v>
      </c>
      <c r="D281" s="202" t="s">
        <v>1165</v>
      </c>
      <c r="E281" s="298" t="s">
        <v>1046</v>
      </c>
      <c r="F281" s="299"/>
      <c r="G281" s="201" t="s">
        <v>696</v>
      </c>
      <c r="H281" s="203">
        <v>0.66</v>
      </c>
      <c r="I281" s="204">
        <f t="shared" si="45"/>
        <v>105.12</v>
      </c>
      <c r="J281" s="204">
        <f t="shared" si="46"/>
        <v>69.37</v>
      </c>
      <c r="L281" s="80">
        <v>105.12</v>
      </c>
    </row>
    <row r="282" spans="1:12" ht="15" x14ac:dyDescent="0.25">
      <c r="A282" s="201" t="s">
        <v>1042</v>
      </c>
      <c r="B282" s="201">
        <v>12021</v>
      </c>
      <c r="C282" s="201" t="s">
        <v>14</v>
      </c>
      <c r="D282" s="202" t="s">
        <v>1166</v>
      </c>
      <c r="E282" s="298" t="s">
        <v>1046</v>
      </c>
      <c r="F282" s="299"/>
      <c r="G282" s="201" t="s">
        <v>686</v>
      </c>
      <c r="H282" s="203">
        <v>1.05</v>
      </c>
      <c r="I282" s="204">
        <f t="shared" si="45"/>
        <v>31.9</v>
      </c>
      <c r="J282" s="204">
        <f t="shared" si="46"/>
        <v>33.49</v>
      </c>
      <c r="L282" s="80">
        <v>31.9</v>
      </c>
    </row>
    <row r="283" spans="1:12" ht="15" x14ac:dyDescent="0.25">
      <c r="A283" s="205"/>
      <c r="B283" s="205"/>
      <c r="C283" s="205"/>
      <c r="D283" s="206"/>
      <c r="E283" s="206"/>
      <c r="F283" s="207"/>
      <c r="G283" s="206"/>
      <c r="H283" s="207"/>
      <c r="I283" s="206"/>
      <c r="J283" s="207">
        <f>SUBTOTAL(9,J276:J282)</f>
        <v>123.61000000000001</v>
      </c>
      <c r="L283" s="81"/>
    </row>
    <row r="284" spans="1:12" ht="15.75" x14ac:dyDescent="0.25">
      <c r="A284" s="190" t="s">
        <v>844</v>
      </c>
      <c r="B284" s="190" t="s">
        <v>718</v>
      </c>
      <c r="C284" s="190" t="s">
        <v>717</v>
      </c>
      <c r="D284" s="191" t="s">
        <v>716</v>
      </c>
      <c r="E284" s="294" t="s">
        <v>1037</v>
      </c>
      <c r="F284" s="295"/>
      <c r="G284" s="190" t="s">
        <v>715</v>
      </c>
      <c r="H284" s="192" t="s">
        <v>714</v>
      </c>
      <c r="I284" s="192" t="s">
        <v>713</v>
      </c>
      <c r="J284" s="192" t="s">
        <v>221</v>
      </c>
      <c r="L284" s="75" t="s">
        <v>713</v>
      </c>
    </row>
    <row r="285" spans="1:12" ht="14.25" customHeight="1" x14ac:dyDescent="0.25">
      <c r="A285" s="193" t="s">
        <v>1038</v>
      </c>
      <c r="B285" s="193">
        <v>10046</v>
      </c>
      <c r="C285" s="193" t="s">
        <v>14</v>
      </c>
      <c r="D285" s="194" t="s">
        <v>249</v>
      </c>
      <c r="E285" s="300" t="s">
        <v>1167</v>
      </c>
      <c r="F285" s="301"/>
      <c r="G285" s="193" t="s">
        <v>682</v>
      </c>
      <c r="H285" s="195">
        <v>1</v>
      </c>
      <c r="I285" s="196">
        <f>J285</f>
        <v>37.480000000000004</v>
      </c>
      <c r="J285" s="196">
        <f>J292</f>
        <v>37.480000000000004</v>
      </c>
      <c r="L285" s="77">
        <f>M285</f>
        <v>0</v>
      </c>
    </row>
    <row r="286" spans="1:12" ht="45" x14ac:dyDescent="0.25">
      <c r="A286" s="197" t="s">
        <v>1040</v>
      </c>
      <c r="B286" s="197">
        <v>10549</v>
      </c>
      <c r="C286" s="197" t="s">
        <v>14</v>
      </c>
      <c r="D286" s="198" t="s">
        <v>1107</v>
      </c>
      <c r="E286" s="296" t="s">
        <v>1108</v>
      </c>
      <c r="F286" s="297"/>
      <c r="G286" s="197" t="s">
        <v>1109</v>
      </c>
      <c r="H286" s="199">
        <v>0.3</v>
      </c>
      <c r="I286" s="200">
        <f t="shared" ref="I286:I291" si="47">TRUNC(L286*$N$2,2)</f>
        <v>3.79</v>
      </c>
      <c r="J286" s="200">
        <f t="shared" ref="J286:J291" si="48">TRUNC(I286*H286,2)</f>
        <v>1.1299999999999999</v>
      </c>
      <c r="L286" s="79">
        <v>3.79</v>
      </c>
    </row>
    <row r="287" spans="1:12" ht="45" x14ac:dyDescent="0.25">
      <c r="A287" s="197" t="s">
        <v>1040</v>
      </c>
      <c r="B287" s="197">
        <v>10550</v>
      </c>
      <c r="C287" s="197" t="s">
        <v>14</v>
      </c>
      <c r="D287" s="198" t="s">
        <v>1110</v>
      </c>
      <c r="E287" s="296" t="s">
        <v>1108</v>
      </c>
      <c r="F287" s="297"/>
      <c r="G287" s="197" t="s">
        <v>1109</v>
      </c>
      <c r="H287" s="199">
        <v>0.1</v>
      </c>
      <c r="I287" s="200">
        <f t="shared" si="47"/>
        <v>3.66</v>
      </c>
      <c r="J287" s="200">
        <f t="shared" si="48"/>
        <v>0.36</v>
      </c>
      <c r="L287" s="79">
        <v>3.66</v>
      </c>
    </row>
    <row r="288" spans="1:12" ht="30" x14ac:dyDescent="0.25">
      <c r="A288" s="201" t="s">
        <v>1042</v>
      </c>
      <c r="B288" s="201" t="s">
        <v>1550</v>
      </c>
      <c r="C288" s="201" t="s">
        <v>14</v>
      </c>
      <c r="D288" s="202" t="s">
        <v>1111</v>
      </c>
      <c r="E288" s="298" t="s">
        <v>1044</v>
      </c>
      <c r="F288" s="299"/>
      <c r="G288" s="201" t="s">
        <v>1109</v>
      </c>
      <c r="H288" s="203">
        <v>0.1</v>
      </c>
      <c r="I288" s="204">
        <f t="shared" si="47"/>
        <v>19.13</v>
      </c>
      <c r="J288" s="204">
        <f t="shared" si="48"/>
        <v>1.91</v>
      </c>
      <c r="L288" s="80">
        <v>19.13</v>
      </c>
    </row>
    <row r="289" spans="1:12" ht="30" x14ac:dyDescent="0.25">
      <c r="A289" s="201" t="s">
        <v>1042</v>
      </c>
      <c r="B289" s="201" t="s">
        <v>1555</v>
      </c>
      <c r="C289" s="201" t="s">
        <v>14</v>
      </c>
      <c r="D289" s="202" t="s">
        <v>1168</v>
      </c>
      <c r="E289" s="298" t="s">
        <v>1046</v>
      </c>
      <c r="F289" s="299"/>
      <c r="G289" s="201" t="s">
        <v>696</v>
      </c>
      <c r="H289" s="203">
        <v>7.0000000000000007E-2</v>
      </c>
      <c r="I289" s="204">
        <f t="shared" si="47"/>
        <v>27.31</v>
      </c>
      <c r="J289" s="204">
        <f t="shared" si="48"/>
        <v>1.91</v>
      </c>
      <c r="L289" s="80">
        <v>27.31</v>
      </c>
    </row>
    <row r="290" spans="1:12" ht="30" x14ac:dyDescent="0.25">
      <c r="A290" s="201" t="s">
        <v>1042</v>
      </c>
      <c r="B290" s="201" t="s">
        <v>1556</v>
      </c>
      <c r="C290" s="201" t="s">
        <v>14</v>
      </c>
      <c r="D290" s="202" t="s">
        <v>1169</v>
      </c>
      <c r="E290" s="298" t="s">
        <v>1046</v>
      </c>
      <c r="F290" s="299"/>
      <c r="G290" s="201" t="s">
        <v>682</v>
      </c>
      <c r="H290" s="203">
        <v>1.05</v>
      </c>
      <c r="I290" s="204">
        <f t="shared" si="47"/>
        <v>26.75</v>
      </c>
      <c r="J290" s="204">
        <f t="shared" si="48"/>
        <v>28.08</v>
      </c>
      <c r="L290" s="80">
        <v>26.75</v>
      </c>
    </row>
    <row r="291" spans="1:12" ht="30" x14ac:dyDescent="0.25">
      <c r="A291" s="201" t="s">
        <v>1042</v>
      </c>
      <c r="B291" s="201" t="s">
        <v>1551</v>
      </c>
      <c r="C291" s="201" t="s">
        <v>14</v>
      </c>
      <c r="D291" s="202" t="s">
        <v>1112</v>
      </c>
      <c r="E291" s="298" t="s">
        <v>1044</v>
      </c>
      <c r="F291" s="299"/>
      <c r="G291" s="201" t="s">
        <v>1109</v>
      </c>
      <c r="H291" s="203">
        <v>0.3</v>
      </c>
      <c r="I291" s="204">
        <f t="shared" si="47"/>
        <v>13.65</v>
      </c>
      <c r="J291" s="204">
        <f t="shared" si="48"/>
        <v>4.09</v>
      </c>
      <c r="L291" s="80">
        <v>13.65</v>
      </c>
    </row>
    <row r="292" spans="1:12" ht="15" x14ac:dyDescent="0.25">
      <c r="A292" s="205"/>
      <c r="B292" s="205"/>
      <c r="C292" s="205"/>
      <c r="D292" s="206"/>
      <c r="E292" s="206"/>
      <c r="F292" s="207"/>
      <c r="G292" s="206"/>
      <c r="H292" s="207"/>
      <c r="I292" s="206"/>
      <c r="J292" s="207">
        <f>SUBTOTAL(9,J286:J291)</f>
        <v>37.480000000000004</v>
      </c>
      <c r="L292" s="81"/>
    </row>
    <row r="293" spans="1:12" ht="15.75" x14ac:dyDescent="0.25">
      <c r="A293" s="190" t="s">
        <v>845</v>
      </c>
      <c r="B293" s="190" t="s">
        <v>718</v>
      </c>
      <c r="C293" s="190" t="s">
        <v>717</v>
      </c>
      <c r="D293" s="191" t="s">
        <v>716</v>
      </c>
      <c r="E293" s="294" t="s">
        <v>1037</v>
      </c>
      <c r="F293" s="295"/>
      <c r="G293" s="190" t="s">
        <v>715</v>
      </c>
      <c r="H293" s="192" t="s">
        <v>714</v>
      </c>
      <c r="I293" s="192" t="s">
        <v>713</v>
      </c>
      <c r="J293" s="192" t="s">
        <v>221</v>
      </c>
      <c r="L293" s="75" t="s">
        <v>713</v>
      </c>
    </row>
    <row r="294" spans="1:12" ht="30" x14ac:dyDescent="0.25">
      <c r="A294" s="193" t="s">
        <v>1038</v>
      </c>
      <c r="B294" s="193">
        <v>88485</v>
      </c>
      <c r="C294" s="193" t="s">
        <v>7</v>
      </c>
      <c r="D294" s="194" t="s">
        <v>44</v>
      </c>
      <c r="E294" s="300" t="s">
        <v>1078</v>
      </c>
      <c r="F294" s="301"/>
      <c r="G294" s="193" t="s">
        <v>686</v>
      </c>
      <c r="H294" s="195">
        <v>1</v>
      </c>
      <c r="I294" s="196">
        <f>J294</f>
        <v>3.5100000000000002</v>
      </c>
      <c r="J294" s="196">
        <f>J298</f>
        <v>3.5100000000000002</v>
      </c>
      <c r="L294" s="77">
        <f>M294</f>
        <v>0</v>
      </c>
    </row>
    <row r="295" spans="1:12" ht="45" x14ac:dyDescent="0.25">
      <c r="A295" s="197" t="s">
        <v>1040</v>
      </c>
      <c r="B295" s="197">
        <v>88310</v>
      </c>
      <c r="C295" s="197" t="s">
        <v>7</v>
      </c>
      <c r="D295" s="198" t="s">
        <v>1170</v>
      </c>
      <c r="E295" s="296" t="s">
        <v>1039</v>
      </c>
      <c r="F295" s="297"/>
      <c r="G295" s="197" t="s">
        <v>8</v>
      </c>
      <c r="H295" s="199">
        <v>6.6600000000000006E-2</v>
      </c>
      <c r="I295" s="200">
        <f>TRUNC(L295*$N$2,2)</f>
        <v>26.45</v>
      </c>
      <c r="J295" s="200">
        <f t="shared" ref="J295:J296" si="49">TRUNC(I295*H295,2)</f>
        <v>1.76</v>
      </c>
      <c r="L295" s="79">
        <v>26.45</v>
      </c>
    </row>
    <row r="296" spans="1:12" ht="45" x14ac:dyDescent="0.25">
      <c r="A296" s="197" t="s">
        <v>1040</v>
      </c>
      <c r="B296" s="197">
        <v>88316</v>
      </c>
      <c r="C296" s="197" t="s">
        <v>7</v>
      </c>
      <c r="D296" s="198" t="s">
        <v>1080</v>
      </c>
      <c r="E296" s="296" t="s">
        <v>1039</v>
      </c>
      <c r="F296" s="297"/>
      <c r="G296" s="197" t="s">
        <v>8</v>
      </c>
      <c r="H296" s="199">
        <v>2.2200000000000001E-2</v>
      </c>
      <c r="I296" s="200">
        <f>TRUNC(L296*$N$2,2)</f>
        <v>20.170000000000002</v>
      </c>
      <c r="J296" s="200">
        <f t="shared" si="49"/>
        <v>0.44</v>
      </c>
      <c r="L296" s="79">
        <v>20.170000000000002</v>
      </c>
    </row>
    <row r="297" spans="1:12" ht="15" x14ac:dyDescent="0.25">
      <c r="A297" s="201" t="s">
        <v>1042</v>
      </c>
      <c r="B297" s="201">
        <v>6085</v>
      </c>
      <c r="C297" s="201" t="s">
        <v>7</v>
      </c>
      <c r="D297" s="202" t="s">
        <v>1171</v>
      </c>
      <c r="E297" s="298" t="s">
        <v>1046</v>
      </c>
      <c r="F297" s="299"/>
      <c r="G297" s="201" t="s">
        <v>1064</v>
      </c>
      <c r="H297" s="203">
        <v>0.1666</v>
      </c>
      <c r="I297" s="204">
        <f>TRUNC(L297*$N$2,2)</f>
        <v>7.92</v>
      </c>
      <c r="J297" s="204">
        <f>TRUNC(I297*H297,2)</f>
        <v>1.31</v>
      </c>
      <c r="L297" s="80">
        <v>7.92</v>
      </c>
    </row>
    <row r="298" spans="1:12" ht="15" x14ac:dyDescent="0.25">
      <c r="A298" s="205"/>
      <c r="B298" s="205"/>
      <c r="C298" s="205"/>
      <c r="D298" s="206"/>
      <c r="E298" s="206"/>
      <c r="F298" s="207"/>
      <c r="G298" s="206"/>
      <c r="H298" s="207"/>
      <c r="I298" s="206"/>
      <c r="J298" s="207">
        <f>SUBTOTAL(9,J295:J297)</f>
        <v>3.5100000000000002</v>
      </c>
      <c r="L298" s="81"/>
    </row>
    <row r="299" spans="1:12" ht="15.75" x14ac:dyDescent="0.25">
      <c r="A299" s="190" t="s">
        <v>846</v>
      </c>
      <c r="B299" s="190" t="s">
        <v>718</v>
      </c>
      <c r="C299" s="190" t="s">
        <v>717</v>
      </c>
      <c r="D299" s="191" t="s">
        <v>716</v>
      </c>
      <c r="E299" s="294" t="s">
        <v>1037</v>
      </c>
      <c r="F299" s="295"/>
      <c r="G299" s="190" t="s">
        <v>715</v>
      </c>
      <c r="H299" s="192" t="s">
        <v>714</v>
      </c>
      <c r="I299" s="192" t="s">
        <v>713</v>
      </c>
      <c r="J299" s="192" t="s">
        <v>221</v>
      </c>
      <c r="L299" s="75" t="s">
        <v>713</v>
      </c>
    </row>
    <row r="300" spans="1:12" ht="30" x14ac:dyDescent="0.25">
      <c r="A300" s="193" t="s">
        <v>1038</v>
      </c>
      <c r="B300" s="193">
        <v>88494</v>
      </c>
      <c r="C300" s="193" t="s">
        <v>7</v>
      </c>
      <c r="D300" s="194" t="s">
        <v>144</v>
      </c>
      <c r="E300" s="300" t="s">
        <v>1078</v>
      </c>
      <c r="F300" s="301"/>
      <c r="G300" s="193" t="s">
        <v>686</v>
      </c>
      <c r="H300" s="195">
        <v>1</v>
      </c>
      <c r="I300" s="196">
        <f>J300</f>
        <v>18.450000000000003</v>
      </c>
      <c r="J300" s="196">
        <f>J305</f>
        <v>18.450000000000003</v>
      </c>
      <c r="L300" s="77">
        <f>M300</f>
        <v>0</v>
      </c>
    </row>
    <row r="301" spans="1:12" ht="45" x14ac:dyDescent="0.25">
      <c r="A301" s="197" t="s">
        <v>1040</v>
      </c>
      <c r="B301" s="197">
        <v>88310</v>
      </c>
      <c r="C301" s="197" t="s">
        <v>7</v>
      </c>
      <c r="D301" s="198" t="s">
        <v>1170</v>
      </c>
      <c r="E301" s="296" t="s">
        <v>1039</v>
      </c>
      <c r="F301" s="297"/>
      <c r="G301" s="197" t="s">
        <v>8</v>
      </c>
      <c r="H301" s="199">
        <v>0.50539999999999996</v>
      </c>
      <c r="I301" s="200">
        <f>TRUNC(L301*$N$2,2)</f>
        <v>26.45</v>
      </c>
      <c r="J301" s="200">
        <f t="shared" ref="J301:J304" si="50">TRUNC(I301*H301,2)</f>
        <v>13.36</v>
      </c>
      <c r="L301" s="79">
        <v>26.45</v>
      </c>
    </row>
    <row r="302" spans="1:12" ht="45" x14ac:dyDescent="0.25">
      <c r="A302" s="197" t="s">
        <v>1040</v>
      </c>
      <c r="B302" s="197">
        <v>88316</v>
      </c>
      <c r="C302" s="197" t="s">
        <v>7</v>
      </c>
      <c r="D302" s="198" t="s">
        <v>1080</v>
      </c>
      <c r="E302" s="296" t="s">
        <v>1039</v>
      </c>
      <c r="F302" s="297"/>
      <c r="G302" s="197" t="s">
        <v>8</v>
      </c>
      <c r="H302" s="199">
        <v>0.16850000000000001</v>
      </c>
      <c r="I302" s="200">
        <f>TRUNC(L302*$N$2,2)</f>
        <v>20.170000000000002</v>
      </c>
      <c r="J302" s="200">
        <f t="shared" si="50"/>
        <v>3.39</v>
      </c>
      <c r="L302" s="79">
        <v>20.170000000000002</v>
      </c>
    </row>
    <row r="303" spans="1:12" ht="30" x14ac:dyDescent="0.25">
      <c r="A303" s="201" t="s">
        <v>1042</v>
      </c>
      <c r="B303" s="201">
        <v>3767</v>
      </c>
      <c r="C303" s="201" t="s">
        <v>7</v>
      </c>
      <c r="D303" s="202" t="s">
        <v>1172</v>
      </c>
      <c r="E303" s="298" t="s">
        <v>1046</v>
      </c>
      <c r="F303" s="299"/>
      <c r="G303" s="201" t="s">
        <v>33</v>
      </c>
      <c r="H303" s="203">
        <v>4.0099999999999997E-2</v>
      </c>
      <c r="I303" s="204">
        <f>TRUNC(L303*$N$2,2)</f>
        <v>0.77</v>
      </c>
      <c r="J303" s="204">
        <f t="shared" si="50"/>
        <v>0.03</v>
      </c>
      <c r="L303" s="80">
        <v>0.77</v>
      </c>
    </row>
    <row r="304" spans="1:12" ht="30" x14ac:dyDescent="0.25">
      <c r="A304" s="201" t="s">
        <v>1042</v>
      </c>
      <c r="B304" s="201">
        <v>43626</v>
      </c>
      <c r="C304" s="201" t="s">
        <v>7</v>
      </c>
      <c r="D304" s="202" t="s">
        <v>1173</v>
      </c>
      <c r="E304" s="298" t="s">
        <v>1046</v>
      </c>
      <c r="F304" s="299"/>
      <c r="G304" s="201" t="s">
        <v>24</v>
      </c>
      <c r="H304" s="203">
        <v>0.7288</v>
      </c>
      <c r="I304" s="204">
        <f>TRUNC(L304*$N$2,2)</f>
        <v>2.2999999999999998</v>
      </c>
      <c r="J304" s="204">
        <f t="shared" si="50"/>
        <v>1.67</v>
      </c>
      <c r="L304" s="80">
        <v>2.2999999999999998</v>
      </c>
    </row>
    <row r="305" spans="1:12" ht="15" x14ac:dyDescent="0.25">
      <c r="A305" s="205"/>
      <c r="B305" s="205"/>
      <c r="C305" s="205"/>
      <c r="D305" s="206"/>
      <c r="E305" s="206"/>
      <c r="F305" s="207"/>
      <c r="G305" s="206"/>
      <c r="H305" s="207"/>
      <c r="I305" s="206"/>
      <c r="J305" s="207">
        <f>SUBTOTAL(9,J301:J304)</f>
        <v>18.450000000000003</v>
      </c>
      <c r="L305" s="81"/>
    </row>
    <row r="306" spans="1:12" ht="15.75" x14ac:dyDescent="0.25">
      <c r="A306" s="190" t="s">
        <v>847</v>
      </c>
      <c r="B306" s="190" t="s">
        <v>718</v>
      </c>
      <c r="C306" s="190" t="s">
        <v>717</v>
      </c>
      <c r="D306" s="191" t="s">
        <v>716</v>
      </c>
      <c r="E306" s="294" t="s">
        <v>1037</v>
      </c>
      <c r="F306" s="295"/>
      <c r="G306" s="190" t="s">
        <v>715</v>
      </c>
      <c r="H306" s="192" t="s">
        <v>714</v>
      </c>
      <c r="I306" s="192" t="s">
        <v>713</v>
      </c>
      <c r="J306" s="192" t="s">
        <v>221</v>
      </c>
      <c r="L306" s="75" t="s">
        <v>713</v>
      </c>
    </row>
    <row r="307" spans="1:12" ht="30" x14ac:dyDescent="0.25">
      <c r="A307" s="193" t="s">
        <v>1038</v>
      </c>
      <c r="B307" s="193">
        <v>88497</v>
      </c>
      <c r="C307" s="193" t="s">
        <v>7</v>
      </c>
      <c r="D307" s="194" t="s">
        <v>384</v>
      </c>
      <c r="E307" s="300" t="s">
        <v>1078</v>
      </c>
      <c r="F307" s="301"/>
      <c r="G307" s="193" t="s">
        <v>686</v>
      </c>
      <c r="H307" s="195">
        <v>1</v>
      </c>
      <c r="I307" s="196">
        <f>J307</f>
        <v>15.09</v>
      </c>
      <c r="J307" s="196">
        <f>J312</f>
        <v>15.09</v>
      </c>
      <c r="L307" s="77">
        <f>M307</f>
        <v>0</v>
      </c>
    </row>
    <row r="308" spans="1:12" ht="45" x14ac:dyDescent="0.25">
      <c r="A308" s="197" t="s">
        <v>1040</v>
      </c>
      <c r="B308" s="197">
        <v>88310</v>
      </c>
      <c r="C308" s="197" t="s">
        <v>7</v>
      </c>
      <c r="D308" s="198" t="s">
        <v>1170</v>
      </c>
      <c r="E308" s="296" t="s">
        <v>1039</v>
      </c>
      <c r="F308" s="297"/>
      <c r="G308" s="197" t="s">
        <v>8</v>
      </c>
      <c r="H308" s="199">
        <v>0.36099999999999999</v>
      </c>
      <c r="I308" s="200">
        <f>TRUNC(L308*$N$2,2)</f>
        <v>26.45</v>
      </c>
      <c r="J308" s="200">
        <f t="shared" ref="J308:J311" si="51">TRUNC(I308*H308,2)</f>
        <v>9.5399999999999991</v>
      </c>
      <c r="L308" s="79">
        <v>26.45</v>
      </c>
    </row>
    <row r="309" spans="1:12" ht="45" x14ac:dyDescent="0.25">
      <c r="A309" s="197" t="s">
        <v>1040</v>
      </c>
      <c r="B309" s="197">
        <v>88316</v>
      </c>
      <c r="C309" s="197" t="s">
        <v>7</v>
      </c>
      <c r="D309" s="198" t="s">
        <v>1080</v>
      </c>
      <c r="E309" s="296" t="s">
        <v>1039</v>
      </c>
      <c r="F309" s="297"/>
      <c r="G309" s="197" t="s">
        <v>8</v>
      </c>
      <c r="H309" s="199">
        <v>0.1203</v>
      </c>
      <c r="I309" s="200">
        <f>TRUNC(L309*$N$2,2)</f>
        <v>20.170000000000002</v>
      </c>
      <c r="J309" s="200">
        <f t="shared" si="51"/>
        <v>2.42</v>
      </c>
      <c r="L309" s="79">
        <v>20.170000000000002</v>
      </c>
    </row>
    <row r="310" spans="1:12" ht="30" x14ac:dyDescent="0.25">
      <c r="A310" s="201" t="s">
        <v>1042</v>
      </c>
      <c r="B310" s="201">
        <v>3767</v>
      </c>
      <c r="C310" s="201" t="s">
        <v>7</v>
      </c>
      <c r="D310" s="202" t="s">
        <v>1172</v>
      </c>
      <c r="E310" s="298" t="s">
        <v>1046</v>
      </c>
      <c r="F310" s="299"/>
      <c r="G310" s="201" t="s">
        <v>33</v>
      </c>
      <c r="H310" s="203">
        <v>8.0199999999999994E-2</v>
      </c>
      <c r="I310" s="204">
        <f>TRUNC(L310*$N$2,2)</f>
        <v>0.77</v>
      </c>
      <c r="J310" s="204">
        <f t="shared" si="51"/>
        <v>0.06</v>
      </c>
      <c r="L310" s="80">
        <v>0.77</v>
      </c>
    </row>
    <row r="311" spans="1:12" ht="30" x14ac:dyDescent="0.25">
      <c r="A311" s="201" t="s">
        <v>1042</v>
      </c>
      <c r="B311" s="201">
        <v>43626</v>
      </c>
      <c r="C311" s="201" t="s">
        <v>7</v>
      </c>
      <c r="D311" s="202" t="s">
        <v>1173</v>
      </c>
      <c r="E311" s="298" t="s">
        <v>1046</v>
      </c>
      <c r="F311" s="299"/>
      <c r="G311" s="201" t="s">
        <v>24</v>
      </c>
      <c r="H311" s="203">
        <v>1.3389</v>
      </c>
      <c r="I311" s="204">
        <f>TRUNC(L311*$N$2,2)</f>
        <v>2.2999999999999998</v>
      </c>
      <c r="J311" s="204">
        <f t="shared" si="51"/>
        <v>3.07</v>
      </c>
      <c r="L311" s="80">
        <v>2.2999999999999998</v>
      </c>
    </row>
    <row r="312" spans="1:12" ht="15" x14ac:dyDescent="0.25">
      <c r="A312" s="205"/>
      <c r="B312" s="205"/>
      <c r="C312" s="205"/>
      <c r="D312" s="206"/>
      <c r="E312" s="206"/>
      <c r="F312" s="207"/>
      <c r="G312" s="206"/>
      <c r="H312" s="207"/>
      <c r="I312" s="206"/>
      <c r="J312" s="207">
        <f>SUBTOTAL(9,J308:J311)</f>
        <v>15.09</v>
      </c>
      <c r="L312" s="81"/>
    </row>
    <row r="313" spans="1:12" ht="15.75" x14ac:dyDescent="0.25">
      <c r="A313" s="190" t="s">
        <v>848</v>
      </c>
      <c r="B313" s="190" t="s">
        <v>718</v>
      </c>
      <c r="C313" s="190" t="s">
        <v>717</v>
      </c>
      <c r="D313" s="191" t="s">
        <v>716</v>
      </c>
      <c r="E313" s="294" t="s">
        <v>1037</v>
      </c>
      <c r="F313" s="295"/>
      <c r="G313" s="190" t="s">
        <v>715</v>
      </c>
      <c r="H313" s="192" t="s">
        <v>714</v>
      </c>
      <c r="I313" s="192" t="s">
        <v>713</v>
      </c>
      <c r="J313" s="192" t="s">
        <v>221</v>
      </c>
      <c r="L313" s="75" t="s">
        <v>713</v>
      </c>
    </row>
    <row r="314" spans="1:12" ht="30" x14ac:dyDescent="0.25">
      <c r="A314" s="193" t="s">
        <v>1038</v>
      </c>
      <c r="B314" s="193">
        <v>88489</v>
      </c>
      <c r="C314" s="193" t="s">
        <v>7</v>
      </c>
      <c r="D314" s="194" t="s">
        <v>45</v>
      </c>
      <c r="E314" s="300" t="s">
        <v>1078</v>
      </c>
      <c r="F314" s="301"/>
      <c r="G314" s="193" t="s">
        <v>686</v>
      </c>
      <c r="H314" s="195">
        <v>1</v>
      </c>
      <c r="I314" s="196">
        <f>J314</f>
        <v>12.29</v>
      </c>
      <c r="J314" s="196">
        <f>J318</f>
        <v>12.29</v>
      </c>
      <c r="L314" s="77">
        <f>M314</f>
        <v>0</v>
      </c>
    </row>
    <row r="315" spans="1:12" ht="45" x14ac:dyDescent="0.25">
      <c r="A315" s="197" t="s">
        <v>1040</v>
      </c>
      <c r="B315" s="197">
        <v>88310</v>
      </c>
      <c r="C315" s="197" t="s">
        <v>7</v>
      </c>
      <c r="D315" s="198" t="s">
        <v>1170</v>
      </c>
      <c r="E315" s="296" t="s">
        <v>1039</v>
      </c>
      <c r="F315" s="297"/>
      <c r="G315" s="197" t="s">
        <v>8</v>
      </c>
      <c r="H315" s="199">
        <v>0.16309999999999999</v>
      </c>
      <c r="I315" s="200">
        <f>TRUNC(L315*$N$2,2)</f>
        <v>26.45</v>
      </c>
      <c r="J315" s="200">
        <f t="shared" ref="J315:J316" si="52">TRUNC(I315*H315,2)</f>
        <v>4.3099999999999996</v>
      </c>
      <c r="L315" s="79">
        <v>26.45</v>
      </c>
    </row>
    <row r="316" spans="1:12" ht="45" x14ac:dyDescent="0.25">
      <c r="A316" s="197" t="s">
        <v>1040</v>
      </c>
      <c r="B316" s="197">
        <v>88316</v>
      </c>
      <c r="C316" s="197" t="s">
        <v>7</v>
      </c>
      <c r="D316" s="198" t="s">
        <v>1080</v>
      </c>
      <c r="E316" s="296" t="s">
        <v>1039</v>
      </c>
      <c r="F316" s="297"/>
      <c r="G316" s="197" t="s">
        <v>8</v>
      </c>
      <c r="H316" s="199">
        <v>5.4399999999999997E-2</v>
      </c>
      <c r="I316" s="200">
        <f>TRUNC(L316*$N$2,2)</f>
        <v>20.170000000000002</v>
      </c>
      <c r="J316" s="200">
        <f t="shared" si="52"/>
        <v>1.0900000000000001</v>
      </c>
      <c r="L316" s="79">
        <v>20.170000000000002</v>
      </c>
    </row>
    <row r="317" spans="1:12" ht="15" x14ac:dyDescent="0.25">
      <c r="A317" s="201" t="s">
        <v>1042</v>
      </c>
      <c r="B317" s="201">
        <v>7356</v>
      </c>
      <c r="C317" s="201" t="s">
        <v>7</v>
      </c>
      <c r="D317" s="202" t="s">
        <v>1174</v>
      </c>
      <c r="E317" s="298" t="s">
        <v>1046</v>
      </c>
      <c r="F317" s="299"/>
      <c r="G317" s="201" t="s">
        <v>1064</v>
      </c>
      <c r="H317" s="203">
        <v>0.22850000000000001</v>
      </c>
      <c r="I317" s="204">
        <f>TRUNC(L317*$N$2,2)</f>
        <v>30.19</v>
      </c>
      <c r="J317" s="204">
        <f>TRUNC(I317*H317,2)</f>
        <v>6.89</v>
      </c>
      <c r="L317" s="80">
        <v>30.19</v>
      </c>
    </row>
    <row r="318" spans="1:12" ht="15" x14ac:dyDescent="0.25">
      <c r="A318" s="205"/>
      <c r="B318" s="205"/>
      <c r="C318" s="205"/>
      <c r="D318" s="206"/>
      <c r="E318" s="206"/>
      <c r="F318" s="207"/>
      <c r="G318" s="206"/>
      <c r="H318" s="207"/>
      <c r="I318" s="206"/>
      <c r="J318" s="207">
        <f>SUBTOTAL(9,J315:J317)</f>
        <v>12.29</v>
      </c>
      <c r="L318" s="81"/>
    </row>
    <row r="319" spans="1:12" ht="15.75" x14ac:dyDescent="0.25">
      <c r="A319" s="190" t="s">
        <v>849</v>
      </c>
      <c r="B319" s="190" t="s">
        <v>718</v>
      </c>
      <c r="C319" s="190" t="s">
        <v>717</v>
      </c>
      <c r="D319" s="191" t="s">
        <v>716</v>
      </c>
      <c r="E319" s="294" t="s">
        <v>1037</v>
      </c>
      <c r="F319" s="295"/>
      <c r="G319" s="190" t="s">
        <v>715</v>
      </c>
      <c r="H319" s="192" t="s">
        <v>714</v>
      </c>
      <c r="I319" s="192" t="s">
        <v>713</v>
      </c>
      <c r="J319" s="192" t="s">
        <v>221</v>
      </c>
      <c r="L319" s="75" t="s">
        <v>713</v>
      </c>
    </row>
    <row r="320" spans="1:12" ht="30" x14ac:dyDescent="0.25">
      <c r="A320" s="193" t="s">
        <v>1038</v>
      </c>
      <c r="B320" s="193">
        <v>96135</v>
      </c>
      <c r="C320" s="193" t="s">
        <v>7</v>
      </c>
      <c r="D320" s="194" t="s">
        <v>54</v>
      </c>
      <c r="E320" s="300" t="s">
        <v>1078</v>
      </c>
      <c r="F320" s="301"/>
      <c r="G320" s="193" t="s">
        <v>686</v>
      </c>
      <c r="H320" s="195">
        <v>1</v>
      </c>
      <c r="I320" s="196">
        <f>J320</f>
        <v>24.63</v>
      </c>
      <c r="J320" s="196">
        <f>J325</f>
        <v>24.63</v>
      </c>
      <c r="L320" s="77">
        <f>M320</f>
        <v>0</v>
      </c>
    </row>
    <row r="321" spans="1:12" ht="45" x14ac:dyDescent="0.25">
      <c r="A321" s="197" t="s">
        <v>1040</v>
      </c>
      <c r="B321" s="197">
        <v>88310</v>
      </c>
      <c r="C321" s="197" t="s">
        <v>7</v>
      </c>
      <c r="D321" s="198" t="s">
        <v>1170</v>
      </c>
      <c r="E321" s="296" t="s">
        <v>1039</v>
      </c>
      <c r="F321" s="297"/>
      <c r="G321" s="197" t="s">
        <v>8</v>
      </c>
      <c r="H321" s="199">
        <v>0.63439999999999996</v>
      </c>
      <c r="I321" s="200">
        <f>TRUNC(L321*$N$2,2)</f>
        <v>26.45</v>
      </c>
      <c r="J321" s="200">
        <f t="shared" ref="J321:J324" si="53">TRUNC(I321*H321,2)</f>
        <v>16.77</v>
      </c>
      <c r="L321" s="79">
        <v>26.45</v>
      </c>
    </row>
    <row r="322" spans="1:12" ht="45" x14ac:dyDescent="0.25">
      <c r="A322" s="197" t="s">
        <v>1040</v>
      </c>
      <c r="B322" s="197">
        <v>88316</v>
      </c>
      <c r="C322" s="197" t="s">
        <v>7</v>
      </c>
      <c r="D322" s="198" t="s">
        <v>1080</v>
      </c>
      <c r="E322" s="296" t="s">
        <v>1039</v>
      </c>
      <c r="F322" s="297"/>
      <c r="G322" s="197" t="s">
        <v>8</v>
      </c>
      <c r="H322" s="199">
        <v>0.1036</v>
      </c>
      <c r="I322" s="200">
        <f>TRUNC(L322*$N$2,2)</f>
        <v>20.170000000000002</v>
      </c>
      <c r="J322" s="200">
        <f t="shared" si="53"/>
        <v>2.08</v>
      </c>
      <c r="L322" s="79">
        <v>20.170000000000002</v>
      </c>
    </row>
    <row r="323" spans="1:12" ht="30" x14ac:dyDescent="0.25">
      <c r="A323" s="201" t="s">
        <v>1042</v>
      </c>
      <c r="B323" s="201">
        <v>3767</v>
      </c>
      <c r="C323" s="201" t="s">
        <v>7</v>
      </c>
      <c r="D323" s="202" t="s">
        <v>1172</v>
      </c>
      <c r="E323" s="298" t="s">
        <v>1046</v>
      </c>
      <c r="F323" s="299"/>
      <c r="G323" s="201" t="s">
        <v>33</v>
      </c>
      <c r="H323" s="203">
        <v>8.2869999999999999E-2</v>
      </c>
      <c r="I323" s="204">
        <f>TRUNC(L323*$N$2,2)</f>
        <v>0.77</v>
      </c>
      <c r="J323" s="204">
        <f t="shared" si="53"/>
        <v>0.06</v>
      </c>
      <c r="L323" s="80">
        <v>0.77</v>
      </c>
    </row>
    <row r="324" spans="1:12" ht="30" x14ac:dyDescent="0.25">
      <c r="A324" s="201" t="s">
        <v>1042</v>
      </c>
      <c r="B324" s="201">
        <v>43651</v>
      </c>
      <c r="C324" s="201" t="s">
        <v>7</v>
      </c>
      <c r="D324" s="202" t="s">
        <v>1175</v>
      </c>
      <c r="E324" s="298" t="s">
        <v>1046</v>
      </c>
      <c r="F324" s="299"/>
      <c r="G324" s="201" t="s">
        <v>24</v>
      </c>
      <c r="H324" s="203">
        <v>1.3870899999999999</v>
      </c>
      <c r="I324" s="204">
        <f>TRUNC(L324*$N$2,2)</f>
        <v>4.13</v>
      </c>
      <c r="J324" s="204">
        <f t="shared" si="53"/>
        <v>5.72</v>
      </c>
      <c r="L324" s="80">
        <v>4.13</v>
      </c>
    </row>
    <row r="325" spans="1:12" ht="15" x14ac:dyDescent="0.25">
      <c r="A325" s="205"/>
      <c r="B325" s="205"/>
      <c r="C325" s="205"/>
      <c r="D325" s="206"/>
      <c r="E325" s="206"/>
      <c r="F325" s="207"/>
      <c r="G325" s="206"/>
      <c r="H325" s="207"/>
      <c r="I325" s="206"/>
      <c r="J325" s="207">
        <f>SUBTOTAL(9,J321:J324)</f>
        <v>24.63</v>
      </c>
      <c r="L325" s="81"/>
    </row>
    <row r="326" spans="1:12" ht="15.75" x14ac:dyDescent="0.25">
      <c r="A326" s="190" t="s">
        <v>850</v>
      </c>
      <c r="B326" s="190" t="s">
        <v>718</v>
      </c>
      <c r="C326" s="190" t="s">
        <v>717</v>
      </c>
      <c r="D326" s="191" t="s">
        <v>716</v>
      </c>
      <c r="E326" s="294" t="s">
        <v>1037</v>
      </c>
      <c r="F326" s="295"/>
      <c r="G326" s="190" t="s">
        <v>715</v>
      </c>
      <c r="H326" s="192" t="s">
        <v>714</v>
      </c>
      <c r="I326" s="192" t="s">
        <v>713</v>
      </c>
      <c r="J326" s="192" t="s">
        <v>221</v>
      </c>
      <c r="L326" s="75" t="s">
        <v>713</v>
      </c>
    </row>
    <row r="327" spans="1:12" ht="60" x14ac:dyDescent="0.25">
      <c r="A327" s="193" t="s">
        <v>1038</v>
      </c>
      <c r="B327" s="193">
        <v>100742</v>
      </c>
      <c r="C327" s="193" t="s">
        <v>7</v>
      </c>
      <c r="D327" s="194" t="s">
        <v>250</v>
      </c>
      <c r="E327" s="300" t="s">
        <v>1078</v>
      </c>
      <c r="F327" s="301"/>
      <c r="G327" s="193" t="s">
        <v>686</v>
      </c>
      <c r="H327" s="195">
        <v>1</v>
      </c>
      <c r="I327" s="196">
        <f>J327</f>
        <v>22.189999999999998</v>
      </c>
      <c r="J327" s="196">
        <f>J331</f>
        <v>22.189999999999998</v>
      </c>
      <c r="L327" s="77">
        <f>M327</f>
        <v>0</v>
      </c>
    </row>
    <row r="328" spans="1:12" ht="45" x14ac:dyDescent="0.25">
      <c r="A328" s="197" t="s">
        <v>1040</v>
      </c>
      <c r="B328" s="197">
        <v>88310</v>
      </c>
      <c r="C328" s="197" t="s">
        <v>7</v>
      </c>
      <c r="D328" s="198" t="s">
        <v>1170</v>
      </c>
      <c r="E328" s="296" t="s">
        <v>1039</v>
      </c>
      <c r="F328" s="297"/>
      <c r="G328" s="197" t="s">
        <v>8</v>
      </c>
      <c r="H328" s="199">
        <v>0.67789999999999995</v>
      </c>
      <c r="I328" s="200">
        <f>TRUNC(L328*$N$2,2)</f>
        <v>26.45</v>
      </c>
      <c r="J328" s="200">
        <f>TRUNC(I328*H328,2)</f>
        <v>17.93</v>
      </c>
      <c r="L328" s="79">
        <v>26.45</v>
      </c>
    </row>
    <row r="329" spans="1:12" ht="15" x14ac:dyDescent="0.25">
      <c r="A329" s="201" t="s">
        <v>1042</v>
      </c>
      <c r="B329" s="201">
        <v>5318</v>
      </c>
      <c r="C329" s="201" t="s">
        <v>7</v>
      </c>
      <c r="D329" s="202" t="s">
        <v>1176</v>
      </c>
      <c r="E329" s="298" t="s">
        <v>1046</v>
      </c>
      <c r="F329" s="299"/>
      <c r="G329" s="201" t="s">
        <v>1064</v>
      </c>
      <c r="H329" s="203">
        <v>1.2699999999999999E-2</v>
      </c>
      <c r="I329" s="204">
        <f>TRUNC(L329*$N$2,2)</f>
        <v>19.53</v>
      </c>
      <c r="J329" s="204">
        <f t="shared" ref="J329:J330" si="54">TRUNC(I329*H329,2)</f>
        <v>0.24</v>
      </c>
      <c r="L329" s="80">
        <v>19.53</v>
      </c>
    </row>
    <row r="330" spans="1:12" ht="15" x14ac:dyDescent="0.25">
      <c r="A330" s="201" t="s">
        <v>1042</v>
      </c>
      <c r="B330" s="201">
        <v>7311</v>
      </c>
      <c r="C330" s="201" t="s">
        <v>7</v>
      </c>
      <c r="D330" s="202" t="s">
        <v>1177</v>
      </c>
      <c r="E330" s="298" t="s">
        <v>1046</v>
      </c>
      <c r="F330" s="299"/>
      <c r="G330" s="201" t="s">
        <v>1064</v>
      </c>
      <c r="H330" s="203">
        <v>0.12740000000000001</v>
      </c>
      <c r="I330" s="204">
        <f>TRUNC(L330*$N$2,2)</f>
        <v>31.56</v>
      </c>
      <c r="J330" s="204">
        <f t="shared" si="54"/>
        <v>4.0199999999999996</v>
      </c>
      <c r="L330" s="80">
        <v>31.56</v>
      </c>
    </row>
    <row r="331" spans="1:12" ht="15" x14ac:dyDescent="0.25">
      <c r="A331" s="205"/>
      <c r="B331" s="205"/>
      <c r="C331" s="205"/>
      <c r="D331" s="206"/>
      <c r="E331" s="206"/>
      <c r="F331" s="207"/>
      <c r="G331" s="206"/>
      <c r="H331" s="207"/>
      <c r="I331" s="206"/>
      <c r="J331" s="207">
        <f>SUBTOTAL(9,J328:J330)</f>
        <v>22.189999999999998</v>
      </c>
      <c r="L331" s="81"/>
    </row>
    <row r="332" spans="1:12" ht="15.75" x14ac:dyDescent="0.25">
      <c r="A332" s="190" t="s">
        <v>851</v>
      </c>
      <c r="B332" s="190" t="s">
        <v>718</v>
      </c>
      <c r="C332" s="190" t="s">
        <v>717</v>
      </c>
      <c r="D332" s="191" t="s">
        <v>716</v>
      </c>
      <c r="E332" s="294" t="s">
        <v>1037</v>
      </c>
      <c r="F332" s="295"/>
      <c r="G332" s="190" t="s">
        <v>715</v>
      </c>
      <c r="H332" s="192" t="s">
        <v>714</v>
      </c>
      <c r="I332" s="192" t="s">
        <v>713</v>
      </c>
      <c r="J332" s="192" t="s">
        <v>221</v>
      </c>
      <c r="L332" s="75" t="s">
        <v>713</v>
      </c>
    </row>
    <row r="333" spans="1:12" ht="25.5" customHeight="1" x14ac:dyDescent="0.25">
      <c r="A333" s="193" t="s">
        <v>1038</v>
      </c>
      <c r="B333" s="193">
        <v>102184</v>
      </c>
      <c r="C333" s="193" t="s">
        <v>7</v>
      </c>
      <c r="D333" s="194" t="s">
        <v>344</v>
      </c>
      <c r="E333" s="300" t="s">
        <v>1123</v>
      </c>
      <c r="F333" s="301"/>
      <c r="G333" s="193" t="s">
        <v>33</v>
      </c>
      <c r="H333" s="195">
        <v>1</v>
      </c>
      <c r="I333" s="196">
        <f>J333</f>
        <v>1961.63</v>
      </c>
      <c r="J333" s="196">
        <f>J339</f>
        <v>1961.63</v>
      </c>
      <c r="L333" s="77">
        <f>M333</f>
        <v>0</v>
      </c>
    </row>
    <row r="334" spans="1:12" ht="45" x14ac:dyDescent="0.25">
      <c r="A334" s="197" t="s">
        <v>1040</v>
      </c>
      <c r="B334" s="197">
        <v>88316</v>
      </c>
      <c r="C334" s="197" t="s">
        <v>7</v>
      </c>
      <c r="D334" s="198" t="s">
        <v>1080</v>
      </c>
      <c r="E334" s="296" t="s">
        <v>1039</v>
      </c>
      <c r="F334" s="297"/>
      <c r="G334" s="197" t="s">
        <v>8</v>
      </c>
      <c r="H334" s="199">
        <v>3.1619999999999999</v>
      </c>
      <c r="I334" s="200">
        <f>TRUNC(L334*$N$2,2)</f>
        <v>20.170000000000002</v>
      </c>
      <c r="J334" s="200">
        <f t="shared" ref="J334:J338" si="55">TRUNC(I334*H334,2)</f>
        <v>63.77</v>
      </c>
      <c r="L334" s="79">
        <v>20.170000000000002</v>
      </c>
    </row>
    <row r="335" spans="1:12" ht="45" x14ac:dyDescent="0.25">
      <c r="A335" s="197" t="s">
        <v>1040</v>
      </c>
      <c r="B335" s="197">
        <v>88325</v>
      </c>
      <c r="C335" s="197" t="s">
        <v>7</v>
      </c>
      <c r="D335" s="198" t="s">
        <v>1124</v>
      </c>
      <c r="E335" s="296" t="s">
        <v>1039</v>
      </c>
      <c r="F335" s="297"/>
      <c r="G335" s="197" t="s">
        <v>8</v>
      </c>
      <c r="H335" s="199">
        <v>3.2530000000000001</v>
      </c>
      <c r="I335" s="200">
        <f>TRUNC(L335*$N$2,2)</f>
        <v>20.97</v>
      </c>
      <c r="J335" s="200">
        <f t="shared" si="55"/>
        <v>68.209999999999994</v>
      </c>
      <c r="L335" s="79">
        <v>20.97</v>
      </c>
    </row>
    <row r="336" spans="1:12" ht="90" x14ac:dyDescent="0.25">
      <c r="A336" s="201" t="s">
        <v>1042</v>
      </c>
      <c r="B336" s="201">
        <v>3104</v>
      </c>
      <c r="C336" s="201" t="s">
        <v>7</v>
      </c>
      <c r="D336" s="202" t="s">
        <v>1178</v>
      </c>
      <c r="E336" s="298" t="s">
        <v>1046</v>
      </c>
      <c r="F336" s="299"/>
      <c r="G336" s="201" t="s">
        <v>1179</v>
      </c>
      <c r="H336" s="203">
        <v>1</v>
      </c>
      <c r="I336" s="204">
        <f>TRUNC(L336*$N$2,2)</f>
        <v>142.9</v>
      </c>
      <c r="J336" s="204">
        <f t="shared" si="55"/>
        <v>142.9</v>
      </c>
      <c r="L336" s="80">
        <v>142.9</v>
      </c>
    </row>
    <row r="337" spans="1:12" ht="30" x14ac:dyDescent="0.25">
      <c r="A337" s="201" t="s">
        <v>1042</v>
      </c>
      <c r="B337" s="201">
        <v>5031</v>
      </c>
      <c r="C337" s="201" t="s">
        <v>7</v>
      </c>
      <c r="D337" s="202" t="s">
        <v>1180</v>
      </c>
      <c r="E337" s="298" t="s">
        <v>1046</v>
      </c>
      <c r="F337" s="299"/>
      <c r="G337" s="201" t="s">
        <v>686</v>
      </c>
      <c r="H337" s="203">
        <v>1.89</v>
      </c>
      <c r="I337" s="204">
        <f>TRUNC(L337*$N$2,2)</f>
        <v>485</v>
      </c>
      <c r="J337" s="204">
        <f t="shared" si="55"/>
        <v>916.65</v>
      </c>
      <c r="L337" s="80">
        <v>485</v>
      </c>
    </row>
    <row r="338" spans="1:12" ht="30" x14ac:dyDescent="0.25">
      <c r="A338" s="201" t="s">
        <v>1042</v>
      </c>
      <c r="B338" s="201">
        <v>11499</v>
      </c>
      <c r="C338" s="201" t="s">
        <v>7</v>
      </c>
      <c r="D338" s="202" t="s">
        <v>1181</v>
      </c>
      <c r="E338" s="298" t="s">
        <v>1046</v>
      </c>
      <c r="F338" s="299"/>
      <c r="G338" s="201" t="s">
        <v>33</v>
      </c>
      <c r="H338" s="203">
        <v>1</v>
      </c>
      <c r="I338" s="204">
        <f>TRUNC(L338*$N$2,2)</f>
        <v>770.1</v>
      </c>
      <c r="J338" s="204">
        <f t="shared" si="55"/>
        <v>770.1</v>
      </c>
      <c r="L338" s="80">
        <v>770.1</v>
      </c>
    </row>
    <row r="339" spans="1:12" ht="15" x14ac:dyDescent="0.25">
      <c r="A339" s="205"/>
      <c r="B339" s="205"/>
      <c r="C339" s="205"/>
      <c r="D339" s="206"/>
      <c r="E339" s="206"/>
      <c r="F339" s="207"/>
      <c r="G339" s="206"/>
      <c r="H339" s="207"/>
      <c r="I339" s="206"/>
      <c r="J339" s="207">
        <f>SUBTOTAL(9,J334:J338)</f>
        <v>1961.63</v>
      </c>
      <c r="L339" s="81"/>
    </row>
    <row r="340" spans="1:12" ht="15.75" x14ac:dyDescent="0.25">
      <c r="A340" s="190" t="s">
        <v>852</v>
      </c>
      <c r="B340" s="190" t="s">
        <v>718</v>
      </c>
      <c r="C340" s="190" t="s">
        <v>717</v>
      </c>
      <c r="D340" s="191" t="s">
        <v>716</v>
      </c>
      <c r="E340" s="294" t="s">
        <v>1037</v>
      </c>
      <c r="F340" s="295"/>
      <c r="G340" s="190" t="s">
        <v>715</v>
      </c>
      <c r="H340" s="192" t="s">
        <v>714</v>
      </c>
      <c r="I340" s="192" t="s">
        <v>713</v>
      </c>
      <c r="J340" s="192" t="s">
        <v>221</v>
      </c>
      <c r="L340" s="75" t="s">
        <v>713</v>
      </c>
    </row>
    <row r="341" spans="1:12" ht="25.5" customHeight="1" x14ac:dyDescent="0.25">
      <c r="A341" s="193" t="s">
        <v>1038</v>
      </c>
      <c r="B341" s="193">
        <v>102182</v>
      </c>
      <c r="C341" s="193" t="s">
        <v>7</v>
      </c>
      <c r="D341" s="194" t="s">
        <v>345</v>
      </c>
      <c r="E341" s="300" t="s">
        <v>1123</v>
      </c>
      <c r="F341" s="301"/>
      <c r="G341" s="193" t="s">
        <v>33</v>
      </c>
      <c r="H341" s="195">
        <v>1</v>
      </c>
      <c r="I341" s="196">
        <f>J341</f>
        <v>1137.46</v>
      </c>
      <c r="J341" s="196">
        <f>J346</f>
        <v>1137.46</v>
      </c>
      <c r="L341" s="77">
        <f>M341</f>
        <v>0</v>
      </c>
    </row>
    <row r="342" spans="1:12" ht="45" x14ac:dyDescent="0.25">
      <c r="A342" s="197" t="s">
        <v>1040</v>
      </c>
      <c r="B342" s="197">
        <v>88316</v>
      </c>
      <c r="C342" s="197" t="s">
        <v>7</v>
      </c>
      <c r="D342" s="198" t="s">
        <v>1080</v>
      </c>
      <c r="E342" s="296" t="s">
        <v>1039</v>
      </c>
      <c r="F342" s="297"/>
      <c r="G342" s="197" t="s">
        <v>8</v>
      </c>
      <c r="H342" s="199">
        <v>1.867</v>
      </c>
      <c r="I342" s="200">
        <f>TRUNC(L342*$N$2,2)</f>
        <v>20.170000000000002</v>
      </c>
      <c r="J342" s="200">
        <f t="shared" ref="J342:J345" si="56">TRUNC(I342*H342,2)</f>
        <v>37.65</v>
      </c>
      <c r="L342" s="79">
        <v>20.170000000000002</v>
      </c>
    </row>
    <row r="343" spans="1:12" ht="45" x14ac:dyDescent="0.25">
      <c r="A343" s="197" t="s">
        <v>1040</v>
      </c>
      <c r="B343" s="197">
        <v>88325</v>
      </c>
      <c r="C343" s="197" t="s">
        <v>7</v>
      </c>
      <c r="D343" s="198" t="s">
        <v>1124</v>
      </c>
      <c r="E343" s="296" t="s">
        <v>1039</v>
      </c>
      <c r="F343" s="297"/>
      <c r="G343" s="197" t="s">
        <v>8</v>
      </c>
      <c r="H343" s="199">
        <v>1.92</v>
      </c>
      <c r="I343" s="200">
        <f>TRUNC(L343*$N$2,2)</f>
        <v>20.97</v>
      </c>
      <c r="J343" s="200">
        <f t="shared" si="56"/>
        <v>40.26</v>
      </c>
      <c r="L343" s="79">
        <v>20.97</v>
      </c>
    </row>
    <row r="344" spans="1:12" ht="90" x14ac:dyDescent="0.25">
      <c r="A344" s="201" t="s">
        <v>1042</v>
      </c>
      <c r="B344" s="201">
        <v>3104</v>
      </c>
      <c r="C344" s="201" t="s">
        <v>7</v>
      </c>
      <c r="D344" s="202" t="s">
        <v>1178</v>
      </c>
      <c r="E344" s="298" t="s">
        <v>1046</v>
      </c>
      <c r="F344" s="299"/>
      <c r="G344" s="201" t="s">
        <v>1179</v>
      </c>
      <c r="H344" s="203">
        <v>1</v>
      </c>
      <c r="I344" s="204">
        <f>TRUNC(L344*$N$2,2)</f>
        <v>142.9</v>
      </c>
      <c r="J344" s="204">
        <f t="shared" si="56"/>
        <v>142.9</v>
      </c>
      <c r="L344" s="80">
        <v>142.9</v>
      </c>
    </row>
    <row r="345" spans="1:12" ht="30" x14ac:dyDescent="0.25">
      <c r="A345" s="201" t="s">
        <v>1042</v>
      </c>
      <c r="B345" s="201">
        <v>5031</v>
      </c>
      <c r="C345" s="201" t="s">
        <v>7</v>
      </c>
      <c r="D345" s="202" t="s">
        <v>1180</v>
      </c>
      <c r="E345" s="298" t="s">
        <v>1046</v>
      </c>
      <c r="F345" s="299"/>
      <c r="G345" s="201" t="s">
        <v>686</v>
      </c>
      <c r="H345" s="203">
        <v>1.89</v>
      </c>
      <c r="I345" s="204">
        <f>TRUNC(L345*$N$2,2)</f>
        <v>485</v>
      </c>
      <c r="J345" s="204">
        <f t="shared" si="56"/>
        <v>916.65</v>
      </c>
      <c r="L345" s="80">
        <v>485</v>
      </c>
    </row>
    <row r="346" spans="1:12" ht="15" x14ac:dyDescent="0.25">
      <c r="A346" s="205"/>
      <c r="B346" s="205"/>
      <c r="C346" s="205"/>
      <c r="D346" s="206"/>
      <c r="E346" s="206"/>
      <c r="F346" s="207"/>
      <c r="G346" s="206"/>
      <c r="H346" s="207"/>
      <c r="I346" s="206"/>
      <c r="J346" s="207">
        <f>SUBTOTAL(9,J342:J345)</f>
        <v>1137.46</v>
      </c>
      <c r="L346" s="81"/>
    </row>
    <row r="347" spans="1:12" ht="15.75" x14ac:dyDescent="0.25">
      <c r="A347" s="190" t="s">
        <v>853</v>
      </c>
      <c r="B347" s="190" t="s">
        <v>718</v>
      </c>
      <c r="C347" s="190" t="s">
        <v>717</v>
      </c>
      <c r="D347" s="191" t="s">
        <v>716</v>
      </c>
      <c r="E347" s="294" t="s">
        <v>1037</v>
      </c>
      <c r="F347" s="295"/>
      <c r="G347" s="190" t="s">
        <v>715</v>
      </c>
      <c r="H347" s="192" t="s">
        <v>714</v>
      </c>
      <c r="I347" s="192" t="s">
        <v>713</v>
      </c>
      <c r="J347" s="192" t="s">
        <v>221</v>
      </c>
      <c r="L347" s="75" t="s">
        <v>713</v>
      </c>
    </row>
    <row r="348" spans="1:12" ht="25.5" customHeight="1" x14ac:dyDescent="0.25">
      <c r="A348" s="193" t="s">
        <v>1038</v>
      </c>
      <c r="B348" s="193">
        <v>102183</v>
      </c>
      <c r="C348" s="193" t="s">
        <v>7</v>
      </c>
      <c r="D348" s="194" t="s">
        <v>705</v>
      </c>
      <c r="E348" s="300" t="s">
        <v>1123</v>
      </c>
      <c r="F348" s="301"/>
      <c r="G348" s="193" t="s">
        <v>33</v>
      </c>
      <c r="H348" s="195">
        <v>1</v>
      </c>
      <c r="I348" s="196">
        <f>J348</f>
        <v>2285.5</v>
      </c>
      <c r="J348" s="196">
        <f>J353</f>
        <v>2285.5</v>
      </c>
      <c r="L348" s="77">
        <f>M348</f>
        <v>0</v>
      </c>
    </row>
    <row r="349" spans="1:12" ht="45" x14ac:dyDescent="0.25">
      <c r="A349" s="197" t="s">
        <v>1040</v>
      </c>
      <c r="B349" s="197">
        <v>88316</v>
      </c>
      <c r="C349" s="197" t="s">
        <v>7</v>
      </c>
      <c r="D349" s="198" t="s">
        <v>1080</v>
      </c>
      <c r="E349" s="296" t="s">
        <v>1039</v>
      </c>
      <c r="F349" s="297"/>
      <c r="G349" s="197" t="s">
        <v>8</v>
      </c>
      <c r="H349" s="199">
        <v>3.988</v>
      </c>
      <c r="I349" s="200">
        <f>TRUNC(L349*$N$2,2)</f>
        <v>20.170000000000002</v>
      </c>
      <c r="J349" s="200">
        <f t="shared" ref="J349:J352" si="57">TRUNC(I349*H349,2)</f>
        <v>80.430000000000007</v>
      </c>
      <c r="L349" s="79">
        <v>20.170000000000002</v>
      </c>
    </row>
    <row r="350" spans="1:12" ht="45" x14ac:dyDescent="0.25">
      <c r="A350" s="197" t="s">
        <v>1040</v>
      </c>
      <c r="B350" s="197">
        <v>88325</v>
      </c>
      <c r="C350" s="197" t="s">
        <v>7</v>
      </c>
      <c r="D350" s="198" t="s">
        <v>1124</v>
      </c>
      <c r="E350" s="296" t="s">
        <v>1039</v>
      </c>
      <c r="F350" s="297"/>
      <c r="G350" s="197" t="s">
        <v>8</v>
      </c>
      <c r="H350" s="199">
        <v>4.0999999999999996</v>
      </c>
      <c r="I350" s="200">
        <f>TRUNC(L350*$N$2,2)</f>
        <v>20.97</v>
      </c>
      <c r="J350" s="200">
        <f t="shared" si="57"/>
        <v>85.97</v>
      </c>
      <c r="L350" s="79">
        <v>20.97</v>
      </c>
    </row>
    <row r="351" spans="1:12" ht="90" x14ac:dyDescent="0.25">
      <c r="A351" s="201" t="s">
        <v>1042</v>
      </c>
      <c r="B351" s="201">
        <v>3104</v>
      </c>
      <c r="C351" s="201" t="s">
        <v>7</v>
      </c>
      <c r="D351" s="202" t="s">
        <v>1178</v>
      </c>
      <c r="E351" s="298" t="s">
        <v>1046</v>
      </c>
      <c r="F351" s="299"/>
      <c r="G351" s="201" t="s">
        <v>1179</v>
      </c>
      <c r="H351" s="203">
        <v>2</v>
      </c>
      <c r="I351" s="204">
        <f>TRUNC(L351*$N$2,2)</f>
        <v>142.9</v>
      </c>
      <c r="J351" s="204">
        <f t="shared" si="57"/>
        <v>285.8</v>
      </c>
      <c r="L351" s="80">
        <v>142.9</v>
      </c>
    </row>
    <row r="352" spans="1:12" ht="30" x14ac:dyDescent="0.25">
      <c r="A352" s="201" t="s">
        <v>1042</v>
      </c>
      <c r="B352" s="201">
        <v>5031</v>
      </c>
      <c r="C352" s="201" t="s">
        <v>7</v>
      </c>
      <c r="D352" s="202" t="s">
        <v>1180</v>
      </c>
      <c r="E352" s="298" t="s">
        <v>1046</v>
      </c>
      <c r="F352" s="299"/>
      <c r="G352" s="201" t="s">
        <v>686</v>
      </c>
      <c r="H352" s="203">
        <v>3.78</v>
      </c>
      <c r="I352" s="204">
        <f>TRUNC(L352*$N$2,2)</f>
        <v>485</v>
      </c>
      <c r="J352" s="204">
        <f t="shared" si="57"/>
        <v>1833.3</v>
      </c>
      <c r="L352" s="80">
        <v>485</v>
      </c>
    </row>
    <row r="353" spans="1:12" ht="15" x14ac:dyDescent="0.25">
      <c r="A353" s="205"/>
      <c r="B353" s="205"/>
      <c r="C353" s="205"/>
      <c r="D353" s="206"/>
      <c r="E353" s="206"/>
      <c r="F353" s="207"/>
      <c r="G353" s="206"/>
      <c r="H353" s="207"/>
      <c r="I353" s="206"/>
      <c r="J353" s="207">
        <f>SUBTOTAL(9,J349:J352)</f>
        <v>2285.5</v>
      </c>
      <c r="L353" s="81"/>
    </row>
    <row r="354" spans="1:12" ht="15.75" x14ac:dyDescent="0.25">
      <c r="A354" s="190" t="s">
        <v>854</v>
      </c>
      <c r="B354" s="190" t="s">
        <v>718</v>
      </c>
      <c r="C354" s="190" t="s">
        <v>717</v>
      </c>
      <c r="D354" s="191" t="s">
        <v>716</v>
      </c>
      <c r="E354" s="294" t="s">
        <v>1037</v>
      </c>
      <c r="F354" s="295"/>
      <c r="G354" s="190" t="s">
        <v>715</v>
      </c>
      <c r="H354" s="192" t="s">
        <v>714</v>
      </c>
      <c r="I354" s="192" t="s">
        <v>713</v>
      </c>
      <c r="J354" s="192" t="s">
        <v>221</v>
      </c>
      <c r="L354" s="75" t="s">
        <v>713</v>
      </c>
    </row>
    <row r="355" spans="1:12" ht="38.25" customHeight="1" x14ac:dyDescent="0.25">
      <c r="A355" s="193" t="s">
        <v>1038</v>
      </c>
      <c r="B355" s="193">
        <v>94569</v>
      </c>
      <c r="C355" s="193" t="s">
        <v>7</v>
      </c>
      <c r="D355" s="194" t="s">
        <v>349</v>
      </c>
      <c r="E355" s="300" t="s">
        <v>1123</v>
      </c>
      <c r="F355" s="301"/>
      <c r="G355" s="193" t="s">
        <v>686</v>
      </c>
      <c r="H355" s="195">
        <v>1</v>
      </c>
      <c r="I355" s="196">
        <f>J355</f>
        <v>682.08</v>
      </c>
      <c r="J355" s="196">
        <f>J361</f>
        <v>682.08</v>
      </c>
      <c r="L355" s="77">
        <f>M355</f>
        <v>0</v>
      </c>
    </row>
    <row r="356" spans="1:12" ht="45" x14ac:dyDescent="0.25">
      <c r="A356" s="197" t="s">
        <v>1040</v>
      </c>
      <c r="B356" s="197">
        <v>88309</v>
      </c>
      <c r="C356" s="197" t="s">
        <v>7</v>
      </c>
      <c r="D356" s="198" t="s">
        <v>1115</v>
      </c>
      <c r="E356" s="296" t="s">
        <v>1039</v>
      </c>
      <c r="F356" s="297"/>
      <c r="G356" s="197" t="s">
        <v>8</v>
      </c>
      <c r="H356" s="199">
        <v>1.0104139000000001</v>
      </c>
      <c r="I356" s="200">
        <f>TRUNC(L356*$N$2,2)</f>
        <v>25.37</v>
      </c>
      <c r="J356" s="200">
        <f t="shared" ref="J356:J360" si="58">TRUNC(I356*H356,2)</f>
        <v>25.63</v>
      </c>
      <c r="L356" s="79">
        <v>25.37</v>
      </c>
    </row>
    <row r="357" spans="1:12" ht="45" x14ac:dyDescent="0.25">
      <c r="A357" s="197" t="s">
        <v>1040</v>
      </c>
      <c r="B357" s="197">
        <v>88316</v>
      </c>
      <c r="C357" s="197" t="s">
        <v>7</v>
      </c>
      <c r="D357" s="198" t="s">
        <v>1080</v>
      </c>
      <c r="E357" s="296" t="s">
        <v>1039</v>
      </c>
      <c r="F357" s="297"/>
      <c r="G357" s="197" t="s">
        <v>8</v>
      </c>
      <c r="H357" s="199">
        <v>0.50520690000000001</v>
      </c>
      <c r="I357" s="200">
        <f>TRUNC(L357*$N$2,2)</f>
        <v>20.170000000000002</v>
      </c>
      <c r="J357" s="200">
        <f t="shared" si="58"/>
        <v>10.19</v>
      </c>
      <c r="L357" s="79">
        <v>20.170000000000002</v>
      </c>
    </row>
    <row r="358" spans="1:12" ht="45" x14ac:dyDescent="0.25">
      <c r="A358" s="201" t="s">
        <v>1042</v>
      </c>
      <c r="B358" s="201">
        <v>4377</v>
      </c>
      <c r="C358" s="201" t="s">
        <v>7</v>
      </c>
      <c r="D358" s="202" t="s">
        <v>1182</v>
      </c>
      <c r="E358" s="298" t="s">
        <v>1046</v>
      </c>
      <c r="F358" s="299"/>
      <c r="G358" s="201" t="s">
        <v>33</v>
      </c>
      <c r="H358" s="203">
        <v>24.4</v>
      </c>
      <c r="I358" s="204">
        <f>TRUNC(L358*$N$2,2)</f>
        <v>0.19</v>
      </c>
      <c r="J358" s="204">
        <f t="shared" si="58"/>
        <v>4.63</v>
      </c>
      <c r="L358" s="80">
        <v>0.19</v>
      </c>
    </row>
    <row r="359" spans="1:12" ht="45" x14ac:dyDescent="0.25">
      <c r="A359" s="201" t="s">
        <v>1042</v>
      </c>
      <c r="B359" s="201">
        <v>34381</v>
      </c>
      <c r="C359" s="201" t="s">
        <v>7</v>
      </c>
      <c r="D359" s="202" t="s">
        <v>1183</v>
      </c>
      <c r="E359" s="298" t="s">
        <v>1046</v>
      </c>
      <c r="F359" s="299"/>
      <c r="G359" s="201" t="s">
        <v>33</v>
      </c>
      <c r="H359" s="203">
        <v>2.0832999999999999</v>
      </c>
      <c r="I359" s="204">
        <f>TRUNC(L359*$N$2,2)</f>
        <v>291.77999999999997</v>
      </c>
      <c r="J359" s="204">
        <f t="shared" si="58"/>
        <v>607.86</v>
      </c>
      <c r="L359" s="80">
        <v>291.77999999999997</v>
      </c>
    </row>
    <row r="360" spans="1:12" ht="15" x14ac:dyDescent="0.25">
      <c r="A360" s="201" t="s">
        <v>1042</v>
      </c>
      <c r="B360" s="201">
        <v>39961</v>
      </c>
      <c r="C360" s="201" t="s">
        <v>7</v>
      </c>
      <c r="D360" s="202" t="s">
        <v>1184</v>
      </c>
      <c r="E360" s="298" t="s">
        <v>1046</v>
      </c>
      <c r="F360" s="299"/>
      <c r="G360" s="201" t="s">
        <v>33</v>
      </c>
      <c r="H360" s="203">
        <v>1.16875</v>
      </c>
      <c r="I360" s="204">
        <f>TRUNC(L360*$N$2,2)</f>
        <v>28.9</v>
      </c>
      <c r="J360" s="204">
        <f t="shared" si="58"/>
        <v>33.770000000000003</v>
      </c>
      <c r="L360" s="80">
        <v>28.9</v>
      </c>
    </row>
    <row r="361" spans="1:12" ht="15" x14ac:dyDescent="0.25">
      <c r="A361" s="205"/>
      <c r="B361" s="205"/>
      <c r="C361" s="205"/>
      <c r="D361" s="206"/>
      <c r="E361" s="206"/>
      <c r="F361" s="207"/>
      <c r="G361" s="206"/>
      <c r="H361" s="207"/>
      <c r="I361" s="206"/>
      <c r="J361" s="207">
        <f>SUBTOTAL(9,J356:J360)</f>
        <v>682.08</v>
      </c>
      <c r="L361" s="81"/>
    </row>
    <row r="362" spans="1:12" ht="15.75" x14ac:dyDescent="0.25">
      <c r="A362" s="190" t="s">
        <v>855</v>
      </c>
      <c r="B362" s="190" t="s">
        <v>718</v>
      </c>
      <c r="C362" s="190" t="s">
        <v>717</v>
      </c>
      <c r="D362" s="191" t="s">
        <v>716</v>
      </c>
      <c r="E362" s="294" t="s">
        <v>1037</v>
      </c>
      <c r="F362" s="295"/>
      <c r="G362" s="190" t="s">
        <v>715</v>
      </c>
      <c r="H362" s="192" t="s">
        <v>714</v>
      </c>
      <c r="I362" s="192" t="s">
        <v>713</v>
      </c>
      <c r="J362" s="192" t="s">
        <v>221</v>
      </c>
      <c r="L362" s="75" t="s">
        <v>713</v>
      </c>
    </row>
    <row r="363" spans="1:12" ht="38.25" customHeight="1" x14ac:dyDescent="0.25">
      <c r="A363" s="193" t="s">
        <v>1038</v>
      </c>
      <c r="B363" s="193">
        <v>91338</v>
      </c>
      <c r="C363" s="193" t="s">
        <v>7</v>
      </c>
      <c r="D363" s="194" t="s">
        <v>351</v>
      </c>
      <c r="E363" s="300" t="s">
        <v>1123</v>
      </c>
      <c r="F363" s="301"/>
      <c r="G363" s="193" t="s">
        <v>686</v>
      </c>
      <c r="H363" s="195">
        <v>1</v>
      </c>
      <c r="I363" s="196">
        <f>J363</f>
        <v>873.24</v>
      </c>
      <c r="J363" s="196">
        <f>J370</f>
        <v>873.24</v>
      </c>
      <c r="L363" s="77">
        <f>M363</f>
        <v>0</v>
      </c>
    </row>
    <row r="364" spans="1:12" ht="45" x14ac:dyDescent="0.25">
      <c r="A364" s="197" t="s">
        <v>1040</v>
      </c>
      <c r="B364" s="197">
        <v>88309</v>
      </c>
      <c r="C364" s="197" t="s">
        <v>7</v>
      </c>
      <c r="D364" s="198" t="s">
        <v>1115</v>
      </c>
      <c r="E364" s="296" t="s">
        <v>1039</v>
      </c>
      <c r="F364" s="297"/>
      <c r="G364" s="197" t="s">
        <v>8</v>
      </c>
      <c r="H364" s="199">
        <v>0.35630000000000001</v>
      </c>
      <c r="I364" s="200">
        <f t="shared" ref="I364:I369" si="59">TRUNC(L364*$N$2,2)</f>
        <v>25.37</v>
      </c>
      <c r="J364" s="200">
        <f t="shared" ref="J364:J369" si="60">TRUNC(I364*H364,2)</f>
        <v>9.0299999999999994</v>
      </c>
      <c r="L364" s="79">
        <v>25.37</v>
      </c>
    </row>
    <row r="365" spans="1:12" ht="45" x14ac:dyDescent="0.25">
      <c r="A365" s="197" t="s">
        <v>1040</v>
      </c>
      <c r="B365" s="197">
        <v>88316</v>
      </c>
      <c r="C365" s="197" t="s">
        <v>7</v>
      </c>
      <c r="D365" s="198" t="s">
        <v>1080</v>
      </c>
      <c r="E365" s="296" t="s">
        <v>1039</v>
      </c>
      <c r="F365" s="297"/>
      <c r="G365" s="197" t="s">
        <v>8</v>
      </c>
      <c r="H365" s="199">
        <v>0.1779</v>
      </c>
      <c r="I365" s="200">
        <f t="shared" si="59"/>
        <v>20.170000000000002</v>
      </c>
      <c r="J365" s="200">
        <f t="shared" si="60"/>
        <v>3.58</v>
      </c>
      <c r="L365" s="79">
        <v>20.170000000000002</v>
      </c>
    </row>
    <row r="366" spans="1:12" ht="30" x14ac:dyDescent="0.25">
      <c r="A366" s="201" t="s">
        <v>1042</v>
      </c>
      <c r="B366" s="201">
        <v>142</v>
      </c>
      <c r="C366" s="201" t="s">
        <v>7</v>
      </c>
      <c r="D366" s="202" t="s">
        <v>1185</v>
      </c>
      <c r="E366" s="298" t="s">
        <v>1046</v>
      </c>
      <c r="F366" s="299"/>
      <c r="G366" s="201" t="s">
        <v>1186</v>
      </c>
      <c r="H366" s="203">
        <v>0.88290000000000002</v>
      </c>
      <c r="I366" s="204">
        <f t="shared" si="59"/>
        <v>43.74</v>
      </c>
      <c r="J366" s="204">
        <f t="shared" si="60"/>
        <v>38.61</v>
      </c>
      <c r="L366" s="80">
        <v>43.74</v>
      </c>
    </row>
    <row r="367" spans="1:12" ht="45" x14ac:dyDescent="0.25">
      <c r="A367" s="201" t="s">
        <v>1042</v>
      </c>
      <c r="B367" s="201">
        <v>4914</v>
      </c>
      <c r="C367" s="201" t="s">
        <v>7</v>
      </c>
      <c r="D367" s="202" t="s">
        <v>1187</v>
      </c>
      <c r="E367" s="298" t="s">
        <v>1046</v>
      </c>
      <c r="F367" s="299"/>
      <c r="G367" s="201" t="s">
        <v>686</v>
      </c>
      <c r="H367" s="203">
        <v>1</v>
      </c>
      <c r="I367" s="204">
        <f t="shared" si="59"/>
        <v>620.09</v>
      </c>
      <c r="J367" s="204">
        <f t="shared" si="60"/>
        <v>620.09</v>
      </c>
      <c r="L367" s="80">
        <v>620.09</v>
      </c>
    </row>
    <row r="368" spans="1:12" ht="45" x14ac:dyDescent="0.25">
      <c r="A368" s="201" t="s">
        <v>1042</v>
      </c>
      <c r="B368" s="201">
        <v>7568</v>
      </c>
      <c r="C368" s="201" t="s">
        <v>7</v>
      </c>
      <c r="D368" s="202" t="s">
        <v>1188</v>
      </c>
      <c r="E368" s="298" t="s">
        <v>1046</v>
      </c>
      <c r="F368" s="299"/>
      <c r="G368" s="201" t="s">
        <v>33</v>
      </c>
      <c r="H368" s="203">
        <v>4.8166000000000002</v>
      </c>
      <c r="I368" s="204">
        <f t="shared" si="59"/>
        <v>0.61</v>
      </c>
      <c r="J368" s="204">
        <f t="shared" si="60"/>
        <v>2.93</v>
      </c>
      <c r="L368" s="80">
        <v>0.61</v>
      </c>
    </row>
    <row r="369" spans="1:12" ht="45" x14ac:dyDescent="0.25">
      <c r="A369" s="201" t="s">
        <v>1042</v>
      </c>
      <c r="B369" s="201">
        <v>36888</v>
      </c>
      <c r="C369" s="201" t="s">
        <v>7</v>
      </c>
      <c r="D369" s="202" t="s">
        <v>1189</v>
      </c>
      <c r="E369" s="298" t="s">
        <v>1046</v>
      </c>
      <c r="F369" s="299"/>
      <c r="G369" s="201" t="s">
        <v>19</v>
      </c>
      <c r="H369" s="203">
        <v>6.8503999999999996</v>
      </c>
      <c r="I369" s="204">
        <f t="shared" si="59"/>
        <v>29.05</v>
      </c>
      <c r="J369" s="204">
        <f t="shared" si="60"/>
        <v>199</v>
      </c>
      <c r="L369" s="80">
        <v>29.05</v>
      </c>
    </row>
    <row r="370" spans="1:12" ht="15" x14ac:dyDescent="0.25">
      <c r="A370" s="205"/>
      <c r="B370" s="205"/>
      <c r="C370" s="205"/>
      <c r="D370" s="206"/>
      <c r="E370" s="206"/>
      <c r="F370" s="207"/>
      <c r="G370" s="206"/>
      <c r="H370" s="207"/>
      <c r="I370" s="206"/>
      <c r="J370" s="207">
        <f>SUBTOTAL(9,J364:J369)</f>
        <v>873.24</v>
      </c>
      <c r="L370" s="81"/>
    </row>
    <row r="371" spans="1:12" ht="15.75" x14ac:dyDescent="0.25">
      <c r="A371" s="190" t="s">
        <v>856</v>
      </c>
      <c r="B371" s="190" t="s">
        <v>718</v>
      </c>
      <c r="C371" s="190" t="s">
        <v>717</v>
      </c>
      <c r="D371" s="191" t="s">
        <v>716</v>
      </c>
      <c r="E371" s="294" t="s">
        <v>1037</v>
      </c>
      <c r="F371" s="295"/>
      <c r="G371" s="190" t="s">
        <v>715</v>
      </c>
      <c r="H371" s="192" t="s">
        <v>714</v>
      </c>
      <c r="I371" s="192" t="s">
        <v>713</v>
      </c>
      <c r="J371" s="192" t="s">
        <v>221</v>
      </c>
      <c r="L371" s="75" t="s">
        <v>713</v>
      </c>
    </row>
    <row r="372" spans="1:12" ht="38.25" customHeight="1" x14ac:dyDescent="0.25">
      <c r="A372" s="193" t="s">
        <v>1038</v>
      </c>
      <c r="B372" s="193">
        <v>98546</v>
      </c>
      <c r="C372" s="193" t="s">
        <v>7</v>
      </c>
      <c r="D372" s="194" t="s">
        <v>352</v>
      </c>
      <c r="E372" s="300" t="s">
        <v>1190</v>
      </c>
      <c r="F372" s="301"/>
      <c r="G372" s="193" t="s">
        <v>686</v>
      </c>
      <c r="H372" s="195">
        <v>1</v>
      </c>
      <c r="I372" s="196">
        <f>J372</f>
        <v>132.59</v>
      </c>
      <c r="J372" s="196">
        <f>J378</f>
        <v>132.59</v>
      </c>
      <c r="L372" s="77">
        <f>M372</f>
        <v>0</v>
      </c>
    </row>
    <row r="373" spans="1:12" ht="45" x14ac:dyDescent="0.25">
      <c r="A373" s="197" t="s">
        <v>1040</v>
      </c>
      <c r="B373" s="197">
        <v>88243</v>
      </c>
      <c r="C373" s="197" t="s">
        <v>7</v>
      </c>
      <c r="D373" s="198" t="s">
        <v>1191</v>
      </c>
      <c r="E373" s="296" t="s">
        <v>1039</v>
      </c>
      <c r="F373" s="297"/>
      <c r="G373" s="197" t="s">
        <v>8</v>
      </c>
      <c r="H373" s="199">
        <v>0.2102</v>
      </c>
      <c r="I373" s="200">
        <f>TRUNC(L373*$N$2,2)</f>
        <v>21.05</v>
      </c>
      <c r="J373" s="200">
        <f t="shared" ref="J373:J377" si="61">TRUNC(I373*H373,2)</f>
        <v>4.42</v>
      </c>
      <c r="L373" s="79">
        <v>21.05</v>
      </c>
    </row>
    <row r="374" spans="1:12" ht="45" x14ac:dyDescent="0.25">
      <c r="A374" s="197" t="s">
        <v>1040</v>
      </c>
      <c r="B374" s="197">
        <v>88270</v>
      </c>
      <c r="C374" s="197" t="s">
        <v>7</v>
      </c>
      <c r="D374" s="198" t="s">
        <v>1192</v>
      </c>
      <c r="E374" s="296" t="s">
        <v>1039</v>
      </c>
      <c r="F374" s="297"/>
      <c r="G374" s="197" t="s">
        <v>8</v>
      </c>
      <c r="H374" s="199">
        <v>0.93240000000000001</v>
      </c>
      <c r="I374" s="200">
        <f>TRUNC(L374*$N$2,2)</f>
        <v>25.37</v>
      </c>
      <c r="J374" s="200">
        <f t="shared" si="61"/>
        <v>23.65</v>
      </c>
      <c r="L374" s="79">
        <v>25.37</v>
      </c>
    </row>
    <row r="375" spans="1:12" ht="30" x14ac:dyDescent="0.25">
      <c r="A375" s="201" t="s">
        <v>1042</v>
      </c>
      <c r="B375" s="201">
        <v>511</v>
      </c>
      <c r="C375" s="201" t="s">
        <v>7</v>
      </c>
      <c r="D375" s="202" t="s">
        <v>1193</v>
      </c>
      <c r="E375" s="298" t="s">
        <v>1046</v>
      </c>
      <c r="F375" s="299"/>
      <c r="G375" s="201" t="s">
        <v>1064</v>
      </c>
      <c r="H375" s="203">
        <v>0.58720000000000006</v>
      </c>
      <c r="I375" s="204">
        <f>TRUNC(L375*$N$2,2)</f>
        <v>21</v>
      </c>
      <c r="J375" s="204">
        <f t="shared" si="61"/>
        <v>12.33</v>
      </c>
      <c r="L375" s="80">
        <v>21</v>
      </c>
    </row>
    <row r="376" spans="1:12" ht="30" x14ac:dyDescent="0.25">
      <c r="A376" s="201" t="s">
        <v>1042</v>
      </c>
      <c r="B376" s="201">
        <v>4015</v>
      </c>
      <c r="C376" s="201" t="s">
        <v>7</v>
      </c>
      <c r="D376" s="202" t="s">
        <v>1194</v>
      </c>
      <c r="E376" s="298" t="s">
        <v>1046</v>
      </c>
      <c r="F376" s="299"/>
      <c r="G376" s="201" t="s">
        <v>686</v>
      </c>
      <c r="H376" s="203">
        <v>1.1318999999999999</v>
      </c>
      <c r="I376" s="204">
        <f>TRUNC(L376*$N$2,2)</f>
        <v>79.61</v>
      </c>
      <c r="J376" s="204">
        <f t="shared" si="61"/>
        <v>90.11</v>
      </c>
      <c r="L376" s="80">
        <v>79.61</v>
      </c>
    </row>
    <row r="377" spans="1:12" ht="15" x14ac:dyDescent="0.25">
      <c r="A377" s="201" t="s">
        <v>1042</v>
      </c>
      <c r="B377" s="201">
        <v>4226</v>
      </c>
      <c r="C377" s="201" t="s">
        <v>7</v>
      </c>
      <c r="D377" s="202" t="s">
        <v>1195</v>
      </c>
      <c r="E377" s="298" t="s">
        <v>1046</v>
      </c>
      <c r="F377" s="299"/>
      <c r="G377" s="201" t="s">
        <v>24</v>
      </c>
      <c r="H377" s="203">
        <v>0.26</v>
      </c>
      <c r="I377" s="204">
        <f>TRUNC(L377*$N$2,2)</f>
        <v>8.0299999999999994</v>
      </c>
      <c r="J377" s="204">
        <f t="shared" si="61"/>
        <v>2.08</v>
      </c>
      <c r="L377" s="80">
        <v>8.0299999999999994</v>
      </c>
    </row>
    <row r="378" spans="1:12" ht="15" x14ac:dyDescent="0.25">
      <c r="A378" s="205"/>
      <c r="B378" s="205"/>
      <c r="C378" s="205"/>
      <c r="D378" s="206"/>
      <c r="E378" s="206"/>
      <c r="F378" s="207"/>
      <c r="G378" s="206"/>
      <c r="H378" s="207"/>
      <c r="I378" s="206"/>
      <c r="J378" s="207">
        <f>SUBTOTAL(9,J373:J377)</f>
        <v>132.59</v>
      </c>
      <c r="L378" s="81"/>
    </row>
    <row r="379" spans="1:12" ht="15.75" x14ac:dyDescent="0.25">
      <c r="A379" s="190" t="s">
        <v>857</v>
      </c>
      <c r="B379" s="190" t="s">
        <v>718</v>
      </c>
      <c r="C379" s="190" t="s">
        <v>717</v>
      </c>
      <c r="D379" s="191" t="s">
        <v>716</v>
      </c>
      <c r="E379" s="294" t="s">
        <v>1037</v>
      </c>
      <c r="F379" s="295"/>
      <c r="G379" s="190" t="s">
        <v>715</v>
      </c>
      <c r="H379" s="192" t="s">
        <v>714</v>
      </c>
      <c r="I379" s="192" t="s">
        <v>713</v>
      </c>
      <c r="J379" s="192" t="s">
        <v>221</v>
      </c>
      <c r="L379" s="75" t="s">
        <v>713</v>
      </c>
    </row>
    <row r="380" spans="1:12" ht="25.5" customHeight="1" x14ac:dyDescent="0.25">
      <c r="A380" s="193" t="s">
        <v>1038</v>
      </c>
      <c r="B380" s="193">
        <v>96110</v>
      </c>
      <c r="C380" s="193" t="s">
        <v>7</v>
      </c>
      <c r="D380" s="194" t="s">
        <v>574</v>
      </c>
      <c r="E380" s="300" t="s">
        <v>1144</v>
      </c>
      <c r="F380" s="301"/>
      <c r="G380" s="193" t="s">
        <v>686</v>
      </c>
      <c r="H380" s="195">
        <v>1</v>
      </c>
      <c r="I380" s="196">
        <f>J380</f>
        <v>65.42</v>
      </c>
      <c r="J380" s="196">
        <f>J392</f>
        <v>65.42</v>
      </c>
      <c r="L380" s="77">
        <f>M380</f>
        <v>0</v>
      </c>
    </row>
    <row r="381" spans="1:12" ht="45" x14ac:dyDescent="0.25">
      <c r="A381" s="197" t="s">
        <v>1040</v>
      </c>
      <c r="B381" s="197">
        <v>88278</v>
      </c>
      <c r="C381" s="197" t="s">
        <v>7</v>
      </c>
      <c r="D381" s="198" t="s">
        <v>1100</v>
      </c>
      <c r="E381" s="296" t="s">
        <v>1039</v>
      </c>
      <c r="F381" s="297"/>
      <c r="G381" s="197" t="s">
        <v>8</v>
      </c>
      <c r="H381" s="199">
        <v>0.54559999999999997</v>
      </c>
      <c r="I381" s="200">
        <f t="shared" ref="I381:I391" si="62">TRUNC(L381*$N$2,2)</f>
        <v>19.059999999999999</v>
      </c>
      <c r="J381" s="200">
        <f t="shared" ref="J381:J391" si="63">TRUNC(I381*H381,2)</f>
        <v>10.39</v>
      </c>
      <c r="L381" s="79">
        <v>19.059999999999999</v>
      </c>
    </row>
    <row r="382" spans="1:12" ht="45" x14ac:dyDescent="0.25">
      <c r="A382" s="197" t="s">
        <v>1040</v>
      </c>
      <c r="B382" s="197">
        <v>88316</v>
      </c>
      <c r="C382" s="197" t="s">
        <v>7</v>
      </c>
      <c r="D382" s="198" t="s">
        <v>1080</v>
      </c>
      <c r="E382" s="296" t="s">
        <v>1039</v>
      </c>
      <c r="F382" s="297"/>
      <c r="G382" s="197" t="s">
        <v>8</v>
      </c>
      <c r="H382" s="199">
        <v>0.54559999999999997</v>
      </c>
      <c r="I382" s="200">
        <f t="shared" si="62"/>
        <v>20.170000000000002</v>
      </c>
      <c r="J382" s="200">
        <f t="shared" si="63"/>
        <v>11</v>
      </c>
      <c r="L382" s="79">
        <v>20.170000000000002</v>
      </c>
    </row>
    <row r="383" spans="1:12" ht="30" x14ac:dyDescent="0.25">
      <c r="A383" s="201" t="s">
        <v>1042</v>
      </c>
      <c r="B383" s="201">
        <v>39413</v>
      </c>
      <c r="C383" s="201" t="s">
        <v>7</v>
      </c>
      <c r="D383" s="202" t="s">
        <v>1148</v>
      </c>
      <c r="E383" s="298" t="s">
        <v>1046</v>
      </c>
      <c r="F383" s="299"/>
      <c r="G383" s="201" t="s">
        <v>686</v>
      </c>
      <c r="H383" s="203">
        <v>1.0838000000000001</v>
      </c>
      <c r="I383" s="204">
        <f t="shared" si="62"/>
        <v>20.67</v>
      </c>
      <c r="J383" s="204">
        <f t="shared" si="63"/>
        <v>22.4</v>
      </c>
      <c r="L383" s="80">
        <v>20.67</v>
      </c>
    </row>
    <row r="384" spans="1:12" ht="45" x14ac:dyDescent="0.25">
      <c r="A384" s="201" t="s">
        <v>1042</v>
      </c>
      <c r="B384" s="201">
        <v>39427</v>
      </c>
      <c r="C384" s="201" t="s">
        <v>7</v>
      </c>
      <c r="D384" s="202" t="s">
        <v>1196</v>
      </c>
      <c r="E384" s="298" t="s">
        <v>1046</v>
      </c>
      <c r="F384" s="299"/>
      <c r="G384" s="201" t="s">
        <v>19</v>
      </c>
      <c r="H384" s="203">
        <v>2.2212000000000001</v>
      </c>
      <c r="I384" s="204">
        <f t="shared" si="62"/>
        <v>3.78</v>
      </c>
      <c r="J384" s="204">
        <f t="shared" si="63"/>
        <v>8.39</v>
      </c>
      <c r="L384" s="80">
        <v>3.78</v>
      </c>
    </row>
    <row r="385" spans="1:12" ht="60" x14ac:dyDescent="0.25">
      <c r="A385" s="201" t="s">
        <v>1042</v>
      </c>
      <c r="B385" s="201">
        <v>39430</v>
      </c>
      <c r="C385" s="201" t="s">
        <v>7</v>
      </c>
      <c r="D385" s="202" t="s">
        <v>1197</v>
      </c>
      <c r="E385" s="298" t="s">
        <v>1046</v>
      </c>
      <c r="F385" s="299"/>
      <c r="G385" s="201" t="s">
        <v>33</v>
      </c>
      <c r="H385" s="203">
        <v>2.0446</v>
      </c>
      <c r="I385" s="204">
        <f t="shared" si="62"/>
        <v>1.42</v>
      </c>
      <c r="J385" s="204">
        <f t="shared" si="63"/>
        <v>2.9</v>
      </c>
      <c r="L385" s="80">
        <v>1.42</v>
      </c>
    </row>
    <row r="386" spans="1:12" ht="45" x14ac:dyDescent="0.25">
      <c r="A386" s="201" t="s">
        <v>1042</v>
      </c>
      <c r="B386" s="201">
        <v>39432</v>
      </c>
      <c r="C386" s="201" t="s">
        <v>7</v>
      </c>
      <c r="D386" s="202" t="s">
        <v>1152</v>
      </c>
      <c r="E386" s="298" t="s">
        <v>1046</v>
      </c>
      <c r="F386" s="299"/>
      <c r="G386" s="201" t="s">
        <v>19</v>
      </c>
      <c r="H386" s="203">
        <v>1.4276</v>
      </c>
      <c r="I386" s="204">
        <f t="shared" si="62"/>
        <v>2.86</v>
      </c>
      <c r="J386" s="204">
        <f t="shared" si="63"/>
        <v>4.08</v>
      </c>
      <c r="L386" s="80">
        <v>2.86</v>
      </c>
    </row>
    <row r="387" spans="1:12" ht="60" x14ac:dyDescent="0.25">
      <c r="A387" s="201" t="s">
        <v>1042</v>
      </c>
      <c r="B387" s="201">
        <v>39434</v>
      </c>
      <c r="C387" s="201" t="s">
        <v>7</v>
      </c>
      <c r="D387" s="202" t="s">
        <v>1153</v>
      </c>
      <c r="E387" s="298" t="s">
        <v>1046</v>
      </c>
      <c r="F387" s="299"/>
      <c r="G387" s="201" t="s">
        <v>24</v>
      </c>
      <c r="H387" s="203">
        <v>0.69259999999999999</v>
      </c>
      <c r="I387" s="204">
        <f t="shared" si="62"/>
        <v>3.58</v>
      </c>
      <c r="J387" s="204">
        <f t="shared" si="63"/>
        <v>2.4700000000000002</v>
      </c>
      <c r="L387" s="80">
        <v>3.58</v>
      </c>
    </row>
    <row r="388" spans="1:12" ht="30" x14ac:dyDescent="0.25">
      <c r="A388" s="201" t="s">
        <v>1042</v>
      </c>
      <c r="B388" s="201">
        <v>39435</v>
      </c>
      <c r="C388" s="201" t="s">
        <v>7</v>
      </c>
      <c r="D388" s="202" t="s">
        <v>1154</v>
      </c>
      <c r="E388" s="298" t="s">
        <v>1046</v>
      </c>
      <c r="F388" s="299"/>
      <c r="G388" s="201" t="s">
        <v>33</v>
      </c>
      <c r="H388" s="203">
        <v>9.6469000000000005</v>
      </c>
      <c r="I388" s="204">
        <f t="shared" si="62"/>
        <v>0.1</v>
      </c>
      <c r="J388" s="204">
        <f t="shared" si="63"/>
        <v>0.96</v>
      </c>
      <c r="L388" s="80">
        <v>0.1</v>
      </c>
    </row>
    <row r="389" spans="1:12" ht="45" x14ac:dyDescent="0.25">
      <c r="A389" s="201" t="s">
        <v>1042</v>
      </c>
      <c r="B389" s="201">
        <v>39443</v>
      </c>
      <c r="C389" s="201" t="s">
        <v>7</v>
      </c>
      <c r="D389" s="202" t="s">
        <v>1156</v>
      </c>
      <c r="E389" s="298" t="s">
        <v>1046</v>
      </c>
      <c r="F389" s="299"/>
      <c r="G389" s="201" t="s">
        <v>33</v>
      </c>
      <c r="H389" s="203">
        <v>2.0446</v>
      </c>
      <c r="I389" s="204">
        <f t="shared" si="62"/>
        <v>0.24</v>
      </c>
      <c r="J389" s="204">
        <f t="shared" si="63"/>
        <v>0.49</v>
      </c>
      <c r="L389" s="80">
        <v>0.24</v>
      </c>
    </row>
    <row r="390" spans="1:12" ht="30" x14ac:dyDescent="0.25">
      <c r="A390" s="201" t="s">
        <v>1042</v>
      </c>
      <c r="B390" s="201">
        <v>40547</v>
      </c>
      <c r="C390" s="201" t="s">
        <v>7</v>
      </c>
      <c r="D390" s="202" t="s">
        <v>1198</v>
      </c>
      <c r="E390" s="298" t="s">
        <v>1046</v>
      </c>
      <c r="F390" s="299"/>
      <c r="G390" s="201" t="s">
        <v>1137</v>
      </c>
      <c r="H390" s="203">
        <v>2.0400000000000001E-2</v>
      </c>
      <c r="I390" s="204">
        <f t="shared" si="62"/>
        <v>27.65</v>
      </c>
      <c r="J390" s="204">
        <f t="shared" si="63"/>
        <v>0.56000000000000005</v>
      </c>
      <c r="L390" s="80">
        <v>27.65</v>
      </c>
    </row>
    <row r="391" spans="1:12" ht="45" x14ac:dyDescent="0.25">
      <c r="A391" s="201" t="s">
        <v>1042</v>
      </c>
      <c r="B391" s="201">
        <v>43131</v>
      </c>
      <c r="C391" s="201" t="s">
        <v>7</v>
      </c>
      <c r="D391" s="202" t="s">
        <v>1199</v>
      </c>
      <c r="E391" s="298" t="s">
        <v>1046</v>
      </c>
      <c r="F391" s="299"/>
      <c r="G391" s="201" t="s">
        <v>24</v>
      </c>
      <c r="H391" s="203">
        <v>6.1600000000000002E-2</v>
      </c>
      <c r="I391" s="204">
        <f t="shared" si="62"/>
        <v>29.04</v>
      </c>
      <c r="J391" s="204">
        <f t="shared" si="63"/>
        <v>1.78</v>
      </c>
      <c r="L391" s="80">
        <v>29.04</v>
      </c>
    </row>
    <row r="392" spans="1:12" ht="15" x14ac:dyDescent="0.25">
      <c r="A392" s="205"/>
      <c r="B392" s="205"/>
      <c r="C392" s="205"/>
      <c r="D392" s="206"/>
      <c r="E392" s="206"/>
      <c r="F392" s="207"/>
      <c r="G392" s="206"/>
      <c r="H392" s="207"/>
      <c r="I392" s="206"/>
      <c r="J392" s="207">
        <f>SUBTOTAL(9,J381:J391)</f>
        <v>65.42</v>
      </c>
      <c r="L392" s="81"/>
    </row>
    <row r="393" spans="1:12" ht="15.75" x14ac:dyDescent="0.25">
      <c r="A393" s="190" t="s">
        <v>858</v>
      </c>
      <c r="B393" s="190" t="s">
        <v>718</v>
      </c>
      <c r="C393" s="190" t="s">
        <v>717</v>
      </c>
      <c r="D393" s="191" t="s">
        <v>716</v>
      </c>
      <c r="E393" s="294" t="s">
        <v>1037</v>
      </c>
      <c r="F393" s="295"/>
      <c r="G393" s="190" t="s">
        <v>715</v>
      </c>
      <c r="H393" s="192" t="s">
        <v>714</v>
      </c>
      <c r="I393" s="192" t="s">
        <v>713</v>
      </c>
      <c r="J393" s="192" t="s">
        <v>221</v>
      </c>
      <c r="L393" s="75" t="s">
        <v>713</v>
      </c>
    </row>
    <row r="394" spans="1:12" ht="45" x14ac:dyDescent="0.25">
      <c r="A394" s="193" t="s">
        <v>1038</v>
      </c>
      <c r="B394" s="193">
        <v>94447</v>
      </c>
      <c r="C394" s="193" t="s">
        <v>7</v>
      </c>
      <c r="D394" s="194" t="s">
        <v>485</v>
      </c>
      <c r="E394" s="300" t="s">
        <v>1200</v>
      </c>
      <c r="F394" s="301"/>
      <c r="G394" s="193" t="s">
        <v>686</v>
      </c>
      <c r="H394" s="195">
        <v>1</v>
      </c>
      <c r="I394" s="196">
        <f>J394</f>
        <v>39.56</v>
      </c>
      <c r="J394" s="196">
        <f>J400</f>
        <v>39.56</v>
      </c>
      <c r="L394" s="77">
        <f>M394</f>
        <v>0</v>
      </c>
    </row>
    <row r="395" spans="1:12" ht="45" x14ac:dyDescent="0.25">
      <c r="A395" s="197" t="s">
        <v>1040</v>
      </c>
      <c r="B395" s="197">
        <v>88316</v>
      </c>
      <c r="C395" s="197" t="s">
        <v>7</v>
      </c>
      <c r="D395" s="198" t="s">
        <v>1080</v>
      </c>
      <c r="E395" s="296" t="s">
        <v>1039</v>
      </c>
      <c r="F395" s="297"/>
      <c r="G395" s="197" t="s">
        <v>8</v>
      </c>
      <c r="H395" s="199">
        <v>0.39900000000000002</v>
      </c>
      <c r="I395" s="200">
        <f>TRUNC(L395*$N$2,2)</f>
        <v>20.170000000000002</v>
      </c>
      <c r="J395" s="200">
        <f t="shared" ref="J395:J398" si="64">TRUNC(I395*H395,2)</f>
        <v>8.0399999999999991</v>
      </c>
      <c r="L395" s="79">
        <v>20.170000000000002</v>
      </c>
    </row>
    <row r="396" spans="1:12" ht="45" x14ac:dyDescent="0.25">
      <c r="A396" s="197" t="s">
        <v>1040</v>
      </c>
      <c r="B396" s="197">
        <v>88323</v>
      </c>
      <c r="C396" s="197" t="s">
        <v>7</v>
      </c>
      <c r="D396" s="198" t="s">
        <v>1118</v>
      </c>
      <c r="E396" s="296" t="s">
        <v>1039</v>
      </c>
      <c r="F396" s="297"/>
      <c r="G396" s="197" t="s">
        <v>8</v>
      </c>
      <c r="H396" s="199">
        <v>0.13300000000000001</v>
      </c>
      <c r="I396" s="200">
        <f>TRUNC(L396*$N$2,2)</f>
        <v>24.44</v>
      </c>
      <c r="J396" s="200">
        <f t="shared" si="64"/>
        <v>3.25</v>
      </c>
      <c r="L396" s="79">
        <v>24.44</v>
      </c>
    </row>
    <row r="397" spans="1:12" ht="25.5" customHeight="1" x14ac:dyDescent="0.25">
      <c r="A397" s="197" t="s">
        <v>1040</v>
      </c>
      <c r="B397" s="197">
        <v>93281</v>
      </c>
      <c r="C397" s="197" t="s">
        <v>7</v>
      </c>
      <c r="D397" s="198" t="s">
        <v>1201</v>
      </c>
      <c r="E397" s="296" t="s">
        <v>1088</v>
      </c>
      <c r="F397" s="297"/>
      <c r="G397" s="197" t="s">
        <v>1089</v>
      </c>
      <c r="H397" s="199">
        <v>3.7199999999999997E-2</v>
      </c>
      <c r="I397" s="200">
        <f>TRUNC(L397*$N$2,2)</f>
        <v>21.66</v>
      </c>
      <c r="J397" s="200">
        <f t="shared" si="64"/>
        <v>0.8</v>
      </c>
      <c r="L397" s="79">
        <v>21.66</v>
      </c>
    </row>
    <row r="398" spans="1:12" ht="25.5" customHeight="1" x14ac:dyDescent="0.25">
      <c r="A398" s="197" t="s">
        <v>1040</v>
      </c>
      <c r="B398" s="197">
        <v>93282</v>
      </c>
      <c r="C398" s="197" t="s">
        <v>7</v>
      </c>
      <c r="D398" s="198" t="s">
        <v>1202</v>
      </c>
      <c r="E398" s="296" t="s">
        <v>1088</v>
      </c>
      <c r="F398" s="297"/>
      <c r="G398" s="197" t="s">
        <v>1091</v>
      </c>
      <c r="H398" s="199">
        <v>5.16E-2</v>
      </c>
      <c r="I398" s="200">
        <f>TRUNC(L398*$N$2,2)</f>
        <v>20.82</v>
      </c>
      <c r="J398" s="200">
        <f t="shared" si="64"/>
        <v>1.07</v>
      </c>
      <c r="L398" s="79">
        <v>20.82</v>
      </c>
    </row>
    <row r="399" spans="1:12" ht="60" x14ac:dyDescent="0.25">
      <c r="A399" s="201" t="s">
        <v>1042</v>
      </c>
      <c r="B399" s="201">
        <v>7173</v>
      </c>
      <c r="C399" s="201" t="s">
        <v>7</v>
      </c>
      <c r="D399" s="202" t="s">
        <v>1203</v>
      </c>
      <c r="E399" s="298" t="s">
        <v>1046</v>
      </c>
      <c r="F399" s="299"/>
      <c r="G399" s="201" t="s">
        <v>1204</v>
      </c>
      <c r="H399" s="203">
        <v>2.75E-2</v>
      </c>
      <c r="I399" s="204">
        <f>TRUNC(L399*$N$2,2)</f>
        <v>960</v>
      </c>
      <c r="J399" s="204">
        <f>TRUNC(I399*H399,2)</f>
        <v>26.4</v>
      </c>
      <c r="L399" s="80">
        <v>960</v>
      </c>
    </row>
    <row r="400" spans="1:12" ht="15" x14ac:dyDescent="0.25">
      <c r="A400" s="205"/>
      <c r="B400" s="205"/>
      <c r="C400" s="205"/>
      <c r="D400" s="206"/>
      <c r="E400" s="206"/>
      <c r="F400" s="207"/>
      <c r="G400" s="206"/>
      <c r="H400" s="207"/>
      <c r="I400" s="206"/>
      <c r="J400" s="207">
        <f>SUBTOTAL(9,J395:J399)</f>
        <v>39.56</v>
      </c>
      <c r="L400" s="81"/>
    </row>
    <row r="401" spans="1:12" ht="15.75" x14ac:dyDescent="0.25">
      <c r="A401" s="190" t="s">
        <v>859</v>
      </c>
      <c r="B401" s="190" t="s">
        <v>718</v>
      </c>
      <c r="C401" s="190" t="s">
        <v>717</v>
      </c>
      <c r="D401" s="191" t="s">
        <v>716</v>
      </c>
      <c r="E401" s="294" t="s">
        <v>1037</v>
      </c>
      <c r="F401" s="295"/>
      <c r="G401" s="190" t="s">
        <v>715</v>
      </c>
      <c r="H401" s="192" t="s">
        <v>714</v>
      </c>
      <c r="I401" s="192" t="s">
        <v>713</v>
      </c>
      <c r="J401" s="192" t="s">
        <v>221</v>
      </c>
      <c r="L401" s="75" t="s">
        <v>713</v>
      </c>
    </row>
    <row r="402" spans="1:12" ht="25.5" customHeight="1" x14ac:dyDescent="0.25">
      <c r="A402" s="193" t="s">
        <v>1038</v>
      </c>
      <c r="B402" s="193">
        <v>93358</v>
      </c>
      <c r="C402" s="193" t="s">
        <v>7</v>
      </c>
      <c r="D402" s="194" t="s">
        <v>21</v>
      </c>
      <c r="E402" s="300" t="s">
        <v>1205</v>
      </c>
      <c r="F402" s="301"/>
      <c r="G402" s="193" t="s">
        <v>688</v>
      </c>
      <c r="H402" s="195">
        <v>1</v>
      </c>
      <c r="I402" s="196">
        <f>J402</f>
        <v>79.78</v>
      </c>
      <c r="J402" s="196">
        <f>J404</f>
        <v>79.78</v>
      </c>
      <c r="L402" s="77">
        <f>M402</f>
        <v>0</v>
      </c>
    </row>
    <row r="403" spans="1:12" ht="45" x14ac:dyDescent="0.25">
      <c r="A403" s="197" t="s">
        <v>1040</v>
      </c>
      <c r="B403" s="197">
        <v>88316</v>
      </c>
      <c r="C403" s="197" t="s">
        <v>7</v>
      </c>
      <c r="D403" s="198" t="s">
        <v>1080</v>
      </c>
      <c r="E403" s="296" t="s">
        <v>1039</v>
      </c>
      <c r="F403" s="297"/>
      <c r="G403" s="197" t="s">
        <v>8</v>
      </c>
      <c r="H403" s="199">
        <v>3.9557666999999999</v>
      </c>
      <c r="I403" s="200">
        <f>TRUNC(L403*$N$2,2)</f>
        <v>20.170000000000002</v>
      </c>
      <c r="J403" s="200">
        <f>TRUNC(I403*H403,2)</f>
        <v>79.78</v>
      </c>
      <c r="L403" s="79">
        <v>20.170000000000002</v>
      </c>
    </row>
    <row r="404" spans="1:12" ht="15" x14ac:dyDescent="0.25">
      <c r="A404" s="205"/>
      <c r="B404" s="205"/>
      <c r="C404" s="205"/>
      <c r="D404" s="206"/>
      <c r="E404" s="206"/>
      <c r="F404" s="207"/>
      <c r="G404" s="206"/>
      <c r="H404" s="207"/>
      <c r="I404" s="206"/>
      <c r="J404" s="207">
        <f>SUBTOTAL(9,J403)</f>
        <v>79.78</v>
      </c>
      <c r="L404" s="81"/>
    </row>
    <row r="405" spans="1:12" ht="15.75" x14ac:dyDescent="0.25">
      <c r="A405" s="190" t="s">
        <v>860</v>
      </c>
      <c r="B405" s="190" t="s">
        <v>718</v>
      </c>
      <c r="C405" s="190" t="s">
        <v>717</v>
      </c>
      <c r="D405" s="191" t="s">
        <v>716</v>
      </c>
      <c r="E405" s="294" t="s">
        <v>1037</v>
      </c>
      <c r="F405" s="295"/>
      <c r="G405" s="190" t="s">
        <v>715</v>
      </c>
      <c r="H405" s="192" t="s">
        <v>714</v>
      </c>
      <c r="I405" s="192" t="s">
        <v>713</v>
      </c>
      <c r="J405" s="192" t="s">
        <v>221</v>
      </c>
      <c r="L405" s="75" t="s">
        <v>713</v>
      </c>
    </row>
    <row r="406" spans="1:12" ht="25.5" customHeight="1" x14ac:dyDescent="0.25">
      <c r="A406" s="193" t="s">
        <v>1038</v>
      </c>
      <c r="B406" s="193">
        <v>96619</v>
      </c>
      <c r="C406" s="193" t="s">
        <v>7</v>
      </c>
      <c r="D406" s="194" t="s">
        <v>23</v>
      </c>
      <c r="E406" s="300" t="s">
        <v>1093</v>
      </c>
      <c r="F406" s="301"/>
      <c r="G406" s="193" t="s">
        <v>686</v>
      </c>
      <c r="H406" s="195">
        <v>1</v>
      </c>
      <c r="I406" s="196">
        <f>J406</f>
        <v>37.68</v>
      </c>
      <c r="J406" s="196">
        <f>J410</f>
        <v>37.68</v>
      </c>
      <c r="L406" s="77">
        <f>M406</f>
        <v>0</v>
      </c>
    </row>
    <row r="407" spans="1:12" ht="45" x14ac:dyDescent="0.25">
      <c r="A407" s="197" t="s">
        <v>1040</v>
      </c>
      <c r="B407" s="197">
        <v>88309</v>
      </c>
      <c r="C407" s="197" t="s">
        <v>7</v>
      </c>
      <c r="D407" s="198" t="s">
        <v>1115</v>
      </c>
      <c r="E407" s="296" t="s">
        <v>1039</v>
      </c>
      <c r="F407" s="297"/>
      <c r="G407" s="197" t="s">
        <v>8</v>
      </c>
      <c r="H407" s="199">
        <v>0.33905000000000002</v>
      </c>
      <c r="I407" s="200">
        <f>TRUNC(L407*$N$2,2)</f>
        <v>25.37</v>
      </c>
      <c r="J407" s="200">
        <f t="shared" ref="J407:J409" si="65">TRUNC(I407*H407,2)</f>
        <v>8.6</v>
      </c>
      <c r="L407" s="79">
        <v>25.37</v>
      </c>
    </row>
    <row r="408" spans="1:12" ht="45" x14ac:dyDescent="0.25">
      <c r="A408" s="197" t="s">
        <v>1040</v>
      </c>
      <c r="B408" s="197">
        <v>88316</v>
      </c>
      <c r="C408" s="197" t="s">
        <v>7</v>
      </c>
      <c r="D408" s="198" t="s">
        <v>1080</v>
      </c>
      <c r="E408" s="296" t="s">
        <v>1039</v>
      </c>
      <c r="F408" s="297"/>
      <c r="G408" s="197" t="s">
        <v>8</v>
      </c>
      <c r="H408" s="199">
        <v>0.12265</v>
      </c>
      <c r="I408" s="200">
        <f>TRUNC(L408*$N$2,2)</f>
        <v>20.170000000000002</v>
      </c>
      <c r="J408" s="200">
        <f t="shared" si="65"/>
        <v>2.4700000000000002</v>
      </c>
      <c r="L408" s="79">
        <v>20.170000000000002</v>
      </c>
    </row>
    <row r="409" spans="1:12" ht="45" x14ac:dyDescent="0.25">
      <c r="A409" s="197" t="s">
        <v>1040</v>
      </c>
      <c r="B409" s="197">
        <v>94968</v>
      </c>
      <c r="C409" s="197" t="s">
        <v>7</v>
      </c>
      <c r="D409" s="198" t="s">
        <v>1206</v>
      </c>
      <c r="E409" s="296" t="s">
        <v>1093</v>
      </c>
      <c r="F409" s="297"/>
      <c r="G409" s="197" t="s">
        <v>688</v>
      </c>
      <c r="H409" s="199">
        <v>6.9000000000000006E-2</v>
      </c>
      <c r="I409" s="200">
        <f>TRUNC(L409*$N$2,2)</f>
        <v>385.7</v>
      </c>
      <c r="J409" s="200">
        <f t="shared" si="65"/>
        <v>26.61</v>
      </c>
      <c r="L409" s="79">
        <v>385.7</v>
      </c>
    </row>
    <row r="410" spans="1:12" ht="15" x14ac:dyDescent="0.25">
      <c r="A410" s="205"/>
      <c r="B410" s="205"/>
      <c r="C410" s="205"/>
      <c r="D410" s="206"/>
      <c r="E410" s="206"/>
      <c r="F410" s="207"/>
      <c r="G410" s="206"/>
      <c r="H410" s="207"/>
      <c r="I410" s="206"/>
      <c r="J410" s="207">
        <f>SUBTOTAL(9,J407:J409)</f>
        <v>37.68</v>
      </c>
      <c r="L410" s="81"/>
    </row>
    <row r="411" spans="1:12" ht="15.75" x14ac:dyDescent="0.25">
      <c r="A411" s="190" t="s">
        <v>861</v>
      </c>
      <c r="B411" s="190" t="s">
        <v>718</v>
      </c>
      <c r="C411" s="190" t="s">
        <v>717</v>
      </c>
      <c r="D411" s="191" t="s">
        <v>716</v>
      </c>
      <c r="E411" s="294" t="s">
        <v>1037</v>
      </c>
      <c r="F411" s="295"/>
      <c r="G411" s="190" t="s">
        <v>715</v>
      </c>
      <c r="H411" s="192" t="s">
        <v>714</v>
      </c>
      <c r="I411" s="192" t="s">
        <v>713</v>
      </c>
      <c r="J411" s="192" t="s">
        <v>221</v>
      </c>
      <c r="L411" s="75" t="s">
        <v>713</v>
      </c>
    </row>
    <row r="412" spans="1:12" ht="45" x14ac:dyDescent="0.25">
      <c r="A412" s="193" t="s">
        <v>1038</v>
      </c>
      <c r="B412" s="193">
        <v>94965</v>
      </c>
      <c r="C412" s="193" t="s">
        <v>7</v>
      </c>
      <c r="D412" s="194" t="s">
        <v>25</v>
      </c>
      <c r="E412" s="300" t="s">
        <v>1093</v>
      </c>
      <c r="F412" s="301"/>
      <c r="G412" s="193" t="s">
        <v>688</v>
      </c>
      <c r="H412" s="195">
        <v>1</v>
      </c>
      <c r="I412" s="196">
        <f>J412</f>
        <v>483.54</v>
      </c>
      <c r="J412" s="196">
        <f>J420</f>
        <v>483.54</v>
      </c>
      <c r="L412" s="77">
        <f>M412</f>
        <v>0</v>
      </c>
    </row>
    <row r="413" spans="1:12" ht="45" x14ac:dyDescent="0.25">
      <c r="A413" s="197" t="s">
        <v>1040</v>
      </c>
      <c r="B413" s="197">
        <v>88316</v>
      </c>
      <c r="C413" s="197" t="s">
        <v>7</v>
      </c>
      <c r="D413" s="198" t="s">
        <v>1080</v>
      </c>
      <c r="E413" s="296" t="s">
        <v>1039</v>
      </c>
      <c r="F413" s="297"/>
      <c r="G413" s="197" t="s">
        <v>8</v>
      </c>
      <c r="H413" s="199">
        <v>2.3117000000000001</v>
      </c>
      <c r="I413" s="200">
        <f t="shared" ref="I413:I419" si="66">TRUNC(L413*$N$2,2)</f>
        <v>20.170000000000002</v>
      </c>
      <c r="J413" s="200">
        <f t="shared" ref="J413:J419" si="67">TRUNC(I413*H413,2)</f>
        <v>46.62</v>
      </c>
      <c r="L413" s="79">
        <v>20.170000000000002</v>
      </c>
    </row>
    <row r="414" spans="1:12" ht="45" x14ac:dyDescent="0.25">
      <c r="A414" s="197" t="s">
        <v>1040</v>
      </c>
      <c r="B414" s="197">
        <v>88377</v>
      </c>
      <c r="C414" s="197" t="s">
        <v>7</v>
      </c>
      <c r="D414" s="198" t="s">
        <v>1207</v>
      </c>
      <c r="E414" s="296" t="s">
        <v>1039</v>
      </c>
      <c r="F414" s="297"/>
      <c r="G414" s="197" t="s">
        <v>8</v>
      </c>
      <c r="H414" s="199">
        <v>1.4637</v>
      </c>
      <c r="I414" s="200">
        <f t="shared" si="66"/>
        <v>16.600000000000001</v>
      </c>
      <c r="J414" s="200">
        <f t="shared" si="67"/>
        <v>24.29</v>
      </c>
      <c r="L414" s="79">
        <v>16.600000000000001</v>
      </c>
    </row>
    <row r="415" spans="1:12" ht="38.25" customHeight="1" x14ac:dyDescent="0.25">
      <c r="A415" s="197" t="s">
        <v>1040</v>
      </c>
      <c r="B415" s="197">
        <v>88830</v>
      </c>
      <c r="C415" s="197" t="s">
        <v>7</v>
      </c>
      <c r="D415" s="198" t="s">
        <v>1208</v>
      </c>
      <c r="E415" s="296" t="s">
        <v>1088</v>
      </c>
      <c r="F415" s="297"/>
      <c r="G415" s="197" t="s">
        <v>1089</v>
      </c>
      <c r="H415" s="199">
        <v>0.75339999999999996</v>
      </c>
      <c r="I415" s="200">
        <f t="shared" si="66"/>
        <v>1.63</v>
      </c>
      <c r="J415" s="200">
        <f t="shared" si="67"/>
        <v>1.22</v>
      </c>
      <c r="L415" s="79">
        <v>1.63</v>
      </c>
    </row>
    <row r="416" spans="1:12" ht="38.25" customHeight="1" x14ac:dyDescent="0.25">
      <c r="A416" s="197" t="s">
        <v>1040</v>
      </c>
      <c r="B416" s="197">
        <v>88831</v>
      </c>
      <c r="C416" s="197" t="s">
        <v>7</v>
      </c>
      <c r="D416" s="198" t="s">
        <v>1209</v>
      </c>
      <c r="E416" s="296" t="s">
        <v>1088</v>
      </c>
      <c r="F416" s="297"/>
      <c r="G416" s="197" t="s">
        <v>1091</v>
      </c>
      <c r="H416" s="199">
        <v>0.71030000000000004</v>
      </c>
      <c r="I416" s="200">
        <f t="shared" si="66"/>
        <v>0.37</v>
      </c>
      <c r="J416" s="200">
        <f t="shared" si="67"/>
        <v>0.26</v>
      </c>
      <c r="L416" s="79">
        <v>0.37</v>
      </c>
    </row>
    <row r="417" spans="1:12" ht="30" x14ac:dyDescent="0.25">
      <c r="A417" s="201" t="s">
        <v>1042</v>
      </c>
      <c r="B417" s="201">
        <v>370</v>
      </c>
      <c r="C417" s="201" t="s">
        <v>7</v>
      </c>
      <c r="D417" s="202" t="s">
        <v>1210</v>
      </c>
      <c r="E417" s="298" t="s">
        <v>1046</v>
      </c>
      <c r="F417" s="299"/>
      <c r="G417" s="201" t="s">
        <v>688</v>
      </c>
      <c r="H417" s="203">
        <v>0.72289999999999999</v>
      </c>
      <c r="I417" s="204">
        <f t="shared" si="66"/>
        <v>130</v>
      </c>
      <c r="J417" s="204">
        <f t="shared" si="67"/>
        <v>93.97</v>
      </c>
      <c r="L417" s="80">
        <v>130</v>
      </c>
    </row>
    <row r="418" spans="1:12" ht="15" x14ac:dyDescent="0.25">
      <c r="A418" s="201" t="s">
        <v>1042</v>
      </c>
      <c r="B418" s="201">
        <v>1379</v>
      </c>
      <c r="C418" s="201" t="s">
        <v>7</v>
      </c>
      <c r="D418" s="202" t="s">
        <v>1211</v>
      </c>
      <c r="E418" s="298" t="s">
        <v>1046</v>
      </c>
      <c r="F418" s="299"/>
      <c r="G418" s="201" t="s">
        <v>24</v>
      </c>
      <c r="H418" s="203">
        <v>362.65789999999998</v>
      </c>
      <c r="I418" s="204">
        <f t="shared" si="66"/>
        <v>0.72</v>
      </c>
      <c r="J418" s="204">
        <f t="shared" si="67"/>
        <v>261.11</v>
      </c>
      <c r="L418" s="80">
        <v>0.72</v>
      </c>
    </row>
    <row r="419" spans="1:12" ht="30" x14ac:dyDescent="0.25">
      <c r="A419" s="201" t="s">
        <v>1042</v>
      </c>
      <c r="B419" s="201">
        <v>4721</v>
      </c>
      <c r="C419" s="201" t="s">
        <v>7</v>
      </c>
      <c r="D419" s="202" t="s">
        <v>1212</v>
      </c>
      <c r="E419" s="298" t="s">
        <v>1046</v>
      </c>
      <c r="F419" s="299"/>
      <c r="G419" s="201" t="s">
        <v>688</v>
      </c>
      <c r="H419" s="203">
        <v>0.59340000000000004</v>
      </c>
      <c r="I419" s="204">
        <f t="shared" si="66"/>
        <v>94.5</v>
      </c>
      <c r="J419" s="204">
        <f t="shared" si="67"/>
        <v>56.07</v>
      </c>
      <c r="L419" s="80">
        <v>94.5</v>
      </c>
    </row>
    <row r="420" spans="1:12" ht="15" x14ac:dyDescent="0.25">
      <c r="A420" s="205"/>
      <c r="B420" s="205"/>
      <c r="C420" s="205"/>
      <c r="D420" s="206"/>
      <c r="E420" s="206"/>
      <c r="F420" s="207"/>
      <c r="G420" s="206"/>
      <c r="H420" s="207"/>
      <c r="I420" s="206"/>
      <c r="J420" s="207">
        <f>SUBTOTAL(9,J413:J419)</f>
        <v>483.54</v>
      </c>
      <c r="L420" s="81"/>
    </row>
    <row r="421" spans="1:12" ht="15.75" x14ac:dyDescent="0.25">
      <c r="A421" s="190" t="s">
        <v>862</v>
      </c>
      <c r="B421" s="190" t="s">
        <v>718</v>
      </c>
      <c r="C421" s="190" t="s">
        <v>717</v>
      </c>
      <c r="D421" s="191" t="s">
        <v>716</v>
      </c>
      <c r="E421" s="294" t="s">
        <v>1037</v>
      </c>
      <c r="F421" s="295"/>
      <c r="G421" s="190" t="s">
        <v>715</v>
      </c>
      <c r="H421" s="192" t="s">
        <v>714</v>
      </c>
      <c r="I421" s="192" t="s">
        <v>713</v>
      </c>
      <c r="J421" s="192" t="s">
        <v>221</v>
      </c>
      <c r="L421" s="75" t="s">
        <v>713</v>
      </c>
    </row>
    <row r="422" spans="1:12" ht="25.5" customHeight="1" x14ac:dyDescent="0.25">
      <c r="A422" s="193" t="s">
        <v>1038</v>
      </c>
      <c r="B422" s="193">
        <v>103670</v>
      </c>
      <c r="C422" s="193" t="s">
        <v>7</v>
      </c>
      <c r="D422" s="194" t="s">
        <v>26</v>
      </c>
      <c r="E422" s="300" t="s">
        <v>1093</v>
      </c>
      <c r="F422" s="301"/>
      <c r="G422" s="193" t="s">
        <v>688</v>
      </c>
      <c r="H422" s="195">
        <v>1</v>
      </c>
      <c r="I422" s="196">
        <f>J422</f>
        <v>273.90000000000003</v>
      </c>
      <c r="J422" s="196">
        <f>J428</f>
        <v>273.90000000000003</v>
      </c>
      <c r="L422" s="77">
        <f>M422</f>
        <v>0</v>
      </c>
    </row>
    <row r="423" spans="1:12" ht="45" x14ac:dyDescent="0.25">
      <c r="A423" s="197" t="s">
        <v>1040</v>
      </c>
      <c r="B423" s="197">
        <v>88262</v>
      </c>
      <c r="C423" s="197" t="s">
        <v>7</v>
      </c>
      <c r="D423" s="198" t="s">
        <v>1079</v>
      </c>
      <c r="E423" s="296" t="s">
        <v>1039</v>
      </c>
      <c r="F423" s="297"/>
      <c r="G423" s="197" t="s">
        <v>8</v>
      </c>
      <c r="H423" s="199">
        <v>2.4590000000000001</v>
      </c>
      <c r="I423" s="200">
        <f>TRUNC(L423*$N$2,2)</f>
        <v>24.68</v>
      </c>
      <c r="J423" s="200">
        <f t="shared" ref="J423:J427" si="68">TRUNC(I423*H423,2)</f>
        <v>60.68</v>
      </c>
      <c r="L423" s="79">
        <v>24.68</v>
      </c>
    </row>
    <row r="424" spans="1:12" ht="45" x14ac:dyDescent="0.25">
      <c r="A424" s="197" t="s">
        <v>1040</v>
      </c>
      <c r="B424" s="197">
        <v>88309</v>
      </c>
      <c r="C424" s="197" t="s">
        <v>7</v>
      </c>
      <c r="D424" s="198" t="s">
        <v>1115</v>
      </c>
      <c r="E424" s="296" t="s">
        <v>1039</v>
      </c>
      <c r="F424" s="297"/>
      <c r="G424" s="197" t="s">
        <v>8</v>
      </c>
      <c r="H424" s="199">
        <v>2.4590000000000001</v>
      </c>
      <c r="I424" s="200">
        <f>TRUNC(L424*$N$2,2)</f>
        <v>25.37</v>
      </c>
      <c r="J424" s="200">
        <f t="shared" si="68"/>
        <v>62.38</v>
      </c>
      <c r="L424" s="79">
        <v>25.37</v>
      </c>
    </row>
    <row r="425" spans="1:12" ht="45" x14ac:dyDescent="0.25">
      <c r="A425" s="197" t="s">
        <v>1040</v>
      </c>
      <c r="B425" s="197">
        <v>88316</v>
      </c>
      <c r="C425" s="197" t="s">
        <v>7</v>
      </c>
      <c r="D425" s="198" t="s">
        <v>1080</v>
      </c>
      <c r="E425" s="296" t="s">
        <v>1039</v>
      </c>
      <c r="F425" s="297"/>
      <c r="G425" s="197" t="s">
        <v>8</v>
      </c>
      <c r="H425" s="199">
        <v>7.3769999999999998</v>
      </c>
      <c r="I425" s="200">
        <f>TRUNC(L425*$N$2,2)</f>
        <v>20.170000000000002</v>
      </c>
      <c r="J425" s="200">
        <f t="shared" si="68"/>
        <v>148.79</v>
      </c>
      <c r="L425" s="79">
        <v>20.170000000000002</v>
      </c>
    </row>
    <row r="426" spans="1:12" ht="25.5" customHeight="1" x14ac:dyDescent="0.25">
      <c r="A426" s="197" t="s">
        <v>1040</v>
      </c>
      <c r="B426" s="197">
        <v>90586</v>
      </c>
      <c r="C426" s="197" t="s">
        <v>7</v>
      </c>
      <c r="D426" s="198" t="s">
        <v>1213</v>
      </c>
      <c r="E426" s="296" t="s">
        <v>1088</v>
      </c>
      <c r="F426" s="297"/>
      <c r="G426" s="197" t="s">
        <v>1089</v>
      </c>
      <c r="H426" s="199">
        <v>1.042</v>
      </c>
      <c r="I426" s="200">
        <f>TRUNC(L426*$N$2,2)</f>
        <v>1.25</v>
      </c>
      <c r="J426" s="200">
        <f t="shared" si="68"/>
        <v>1.3</v>
      </c>
      <c r="L426" s="79">
        <v>1.25</v>
      </c>
    </row>
    <row r="427" spans="1:12" ht="25.5" customHeight="1" x14ac:dyDescent="0.25">
      <c r="A427" s="197" t="s">
        <v>1040</v>
      </c>
      <c r="B427" s="197">
        <v>90587</v>
      </c>
      <c r="C427" s="197" t="s">
        <v>7</v>
      </c>
      <c r="D427" s="198" t="s">
        <v>1214</v>
      </c>
      <c r="E427" s="296" t="s">
        <v>1088</v>
      </c>
      <c r="F427" s="297"/>
      <c r="G427" s="197" t="s">
        <v>1091</v>
      </c>
      <c r="H427" s="199">
        <v>1.417</v>
      </c>
      <c r="I427" s="200">
        <f>TRUNC(L427*$N$2,2)</f>
        <v>0.53</v>
      </c>
      <c r="J427" s="200">
        <f t="shared" si="68"/>
        <v>0.75</v>
      </c>
      <c r="L427" s="79">
        <v>0.53</v>
      </c>
    </row>
    <row r="428" spans="1:12" ht="15" x14ac:dyDescent="0.25">
      <c r="A428" s="205"/>
      <c r="B428" s="205"/>
      <c r="C428" s="205"/>
      <c r="D428" s="206"/>
      <c r="E428" s="206"/>
      <c r="F428" s="207"/>
      <c r="G428" s="206"/>
      <c r="H428" s="207"/>
      <c r="I428" s="206"/>
      <c r="J428" s="207">
        <f>SUBTOTAL(9,J423:J427)</f>
        <v>273.90000000000003</v>
      </c>
      <c r="L428" s="81"/>
    </row>
    <row r="429" spans="1:12" ht="15.75" x14ac:dyDescent="0.25">
      <c r="A429" s="190" t="s">
        <v>863</v>
      </c>
      <c r="B429" s="190" t="s">
        <v>718</v>
      </c>
      <c r="C429" s="190" t="s">
        <v>717</v>
      </c>
      <c r="D429" s="191" t="s">
        <v>716</v>
      </c>
      <c r="E429" s="294" t="s">
        <v>1037</v>
      </c>
      <c r="F429" s="295"/>
      <c r="G429" s="190" t="s">
        <v>715</v>
      </c>
      <c r="H429" s="192" t="s">
        <v>714</v>
      </c>
      <c r="I429" s="192" t="s">
        <v>713</v>
      </c>
      <c r="J429" s="192" t="s">
        <v>221</v>
      </c>
      <c r="L429" s="75" t="s">
        <v>713</v>
      </c>
    </row>
    <row r="430" spans="1:12" ht="30" x14ac:dyDescent="0.25">
      <c r="A430" s="208" t="s">
        <v>1042</v>
      </c>
      <c r="B430" s="208">
        <v>39746</v>
      </c>
      <c r="C430" s="208" t="s">
        <v>7</v>
      </c>
      <c r="D430" s="209" t="s">
        <v>48</v>
      </c>
      <c r="E430" s="303" t="s">
        <v>1046</v>
      </c>
      <c r="F430" s="304"/>
      <c r="G430" s="208" t="s">
        <v>33</v>
      </c>
      <c r="H430" s="210">
        <v>1</v>
      </c>
      <c r="I430" s="211">
        <f>J430</f>
        <v>82.73</v>
      </c>
      <c r="J430" s="211">
        <f>J431</f>
        <v>82.73</v>
      </c>
      <c r="L430" s="82">
        <v>82.73</v>
      </c>
    </row>
    <row r="431" spans="1:12" ht="30" x14ac:dyDescent="0.25">
      <c r="A431" s="201" t="s">
        <v>1042</v>
      </c>
      <c r="B431" s="201">
        <v>39746</v>
      </c>
      <c r="C431" s="201" t="s">
        <v>7</v>
      </c>
      <c r="D431" s="202" t="s">
        <v>48</v>
      </c>
      <c r="E431" s="298" t="s">
        <v>1046</v>
      </c>
      <c r="F431" s="299"/>
      <c r="G431" s="201" t="s">
        <v>33</v>
      </c>
      <c r="H431" s="203">
        <v>1</v>
      </c>
      <c r="I431" s="204">
        <f>TRUNC(L431*$N$2,2)</f>
        <v>82.73</v>
      </c>
      <c r="J431" s="204">
        <f>TRUNC(I431*H431,2)</f>
        <v>82.73</v>
      </c>
      <c r="L431" s="80">
        <v>82.73</v>
      </c>
    </row>
    <row r="432" spans="1:12" ht="15" x14ac:dyDescent="0.25">
      <c r="A432" s="205"/>
      <c r="B432" s="205"/>
      <c r="C432" s="205"/>
      <c r="D432" s="206"/>
      <c r="E432" s="206"/>
      <c r="F432" s="207"/>
      <c r="G432" s="206"/>
      <c r="H432" s="207"/>
      <c r="I432" s="206"/>
      <c r="J432" s="207"/>
      <c r="L432" s="81"/>
    </row>
    <row r="433" spans="1:12" ht="15.75" x14ac:dyDescent="0.25">
      <c r="A433" s="190" t="s">
        <v>864</v>
      </c>
      <c r="B433" s="190" t="s">
        <v>718</v>
      </c>
      <c r="C433" s="190" t="s">
        <v>717</v>
      </c>
      <c r="D433" s="191" t="s">
        <v>716</v>
      </c>
      <c r="E433" s="294" t="s">
        <v>1037</v>
      </c>
      <c r="F433" s="295"/>
      <c r="G433" s="190" t="s">
        <v>715</v>
      </c>
      <c r="H433" s="192" t="s">
        <v>714</v>
      </c>
      <c r="I433" s="192" t="s">
        <v>713</v>
      </c>
      <c r="J433" s="192" t="s">
        <v>221</v>
      </c>
      <c r="L433" s="75" t="s">
        <v>713</v>
      </c>
    </row>
    <row r="434" spans="1:12" ht="15" x14ac:dyDescent="0.25">
      <c r="A434" s="208" t="s">
        <v>1042</v>
      </c>
      <c r="B434" s="208">
        <v>10975</v>
      </c>
      <c r="C434" s="208" t="s">
        <v>14</v>
      </c>
      <c r="D434" s="209" t="s">
        <v>49</v>
      </c>
      <c r="E434" s="303" t="s">
        <v>1046</v>
      </c>
      <c r="F434" s="304"/>
      <c r="G434" s="208" t="s">
        <v>686</v>
      </c>
      <c r="H434" s="210">
        <v>1</v>
      </c>
      <c r="I434" s="211">
        <f>J434</f>
        <v>1255.76</v>
      </c>
      <c r="J434" s="211">
        <f>J435</f>
        <v>1255.76</v>
      </c>
      <c r="L434" s="82">
        <v>1255.76</v>
      </c>
    </row>
    <row r="435" spans="1:12" ht="15" x14ac:dyDescent="0.25">
      <c r="A435" s="201" t="s">
        <v>1042</v>
      </c>
      <c r="B435" s="201">
        <v>10975</v>
      </c>
      <c r="C435" s="201" t="s">
        <v>14</v>
      </c>
      <c r="D435" s="202" t="s">
        <v>49</v>
      </c>
      <c r="E435" s="298" t="s">
        <v>1046</v>
      </c>
      <c r="F435" s="299"/>
      <c r="G435" s="201" t="s">
        <v>686</v>
      </c>
      <c r="H435" s="203">
        <v>1</v>
      </c>
      <c r="I435" s="204">
        <f>TRUNC(L435*$N$2,2)</f>
        <v>1255.76</v>
      </c>
      <c r="J435" s="204">
        <f>TRUNC(I435*H435,2)</f>
        <v>1255.76</v>
      </c>
      <c r="L435" s="80">
        <v>1255.76</v>
      </c>
    </row>
    <row r="436" spans="1:12" ht="15" x14ac:dyDescent="0.25">
      <c r="A436" s="205"/>
      <c r="B436" s="205"/>
      <c r="C436" s="205"/>
      <c r="D436" s="206"/>
      <c r="E436" s="206"/>
      <c r="F436" s="207"/>
      <c r="G436" s="206"/>
      <c r="H436" s="207"/>
      <c r="I436" s="206"/>
      <c r="J436" s="207"/>
      <c r="L436" s="81"/>
    </row>
    <row r="437" spans="1:12" ht="15.75" x14ac:dyDescent="0.25">
      <c r="A437" s="190" t="s">
        <v>865</v>
      </c>
      <c r="B437" s="190" t="s">
        <v>718</v>
      </c>
      <c r="C437" s="190" t="s">
        <v>717</v>
      </c>
      <c r="D437" s="191" t="s">
        <v>716</v>
      </c>
      <c r="E437" s="294" t="s">
        <v>1037</v>
      </c>
      <c r="F437" s="295"/>
      <c r="G437" s="190" t="s">
        <v>715</v>
      </c>
      <c r="H437" s="192" t="s">
        <v>714</v>
      </c>
      <c r="I437" s="192" t="s">
        <v>713</v>
      </c>
      <c r="J437" s="192" t="s">
        <v>221</v>
      </c>
      <c r="L437" s="75" t="s">
        <v>713</v>
      </c>
    </row>
    <row r="438" spans="1:12" ht="75" x14ac:dyDescent="0.25">
      <c r="A438" s="193" t="s">
        <v>1038</v>
      </c>
      <c r="B438" s="193">
        <v>100766</v>
      </c>
      <c r="C438" s="193" t="s">
        <v>7</v>
      </c>
      <c r="D438" s="194" t="s">
        <v>51</v>
      </c>
      <c r="E438" s="300" t="s">
        <v>1093</v>
      </c>
      <c r="F438" s="301"/>
      <c r="G438" s="193" t="s">
        <v>24</v>
      </c>
      <c r="H438" s="195">
        <v>1</v>
      </c>
      <c r="I438" s="196">
        <f>J438</f>
        <v>13.83</v>
      </c>
      <c r="J438" s="196">
        <f>J449</f>
        <v>13.83</v>
      </c>
      <c r="L438" s="77">
        <f>M438</f>
        <v>0</v>
      </c>
    </row>
    <row r="439" spans="1:12" ht="45" x14ac:dyDescent="0.25">
      <c r="A439" s="197" t="s">
        <v>1040</v>
      </c>
      <c r="B439" s="197">
        <v>100716</v>
      </c>
      <c r="C439" s="197" t="s">
        <v>7</v>
      </c>
      <c r="D439" s="198" t="s">
        <v>1215</v>
      </c>
      <c r="E439" s="296" t="s">
        <v>1078</v>
      </c>
      <c r="F439" s="297"/>
      <c r="G439" s="197" t="s">
        <v>686</v>
      </c>
      <c r="H439" s="199">
        <v>2.2700000000000001E-2</v>
      </c>
      <c r="I439" s="200">
        <f t="shared" ref="I439:I448" si="69">TRUNC(L439*$N$2,2)</f>
        <v>26.32</v>
      </c>
      <c r="J439" s="200">
        <f t="shared" ref="J439:J448" si="70">TRUNC(I439*H439,2)</f>
        <v>0.59</v>
      </c>
      <c r="L439" s="79">
        <v>26.32</v>
      </c>
    </row>
    <row r="440" spans="1:12" ht="45" x14ac:dyDescent="0.25">
      <c r="A440" s="197" t="s">
        <v>1040</v>
      </c>
      <c r="B440" s="197">
        <v>100719</v>
      </c>
      <c r="C440" s="197" t="s">
        <v>7</v>
      </c>
      <c r="D440" s="198" t="s">
        <v>1216</v>
      </c>
      <c r="E440" s="296" t="s">
        <v>1078</v>
      </c>
      <c r="F440" s="297"/>
      <c r="G440" s="197" t="s">
        <v>686</v>
      </c>
      <c r="H440" s="199">
        <v>2.2700000000000001E-2</v>
      </c>
      <c r="I440" s="200">
        <f t="shared" si="69"/>
        <v>9.07</v>
      </c>
      <c r="J440" s="200">
        <f t="shared" si="70"/>
        <v>0.2</v>
      </c>
      <c r="L440" s="79">
        <v>9.07</v>
      </c>
    </row>
    <row r="441" spans="1:12" ht="45" x14ac:dyDescent="0.25">
      <c r="A441" s="197" t="s">
        <v>1040</v>
      </c>
      <c r="B441" s="197">
        <v>88240</v>
      </c>
      <c r="C441" s="197" t="s">
        <v>7</v>
      </c>
      <c r="D441" s="198" t="s">
        <v>1217</v>
      </c>
      <c r="E441" s="296" t="s">
        <v>1039</v>
      </c>
      <c r="F441" s="297"/>
      <c r="G441" s="197" t="s">
        <v>8</v>
      </c>
      <c r="H441" s="199">
        <v>1.2999999999999999E-3</v>
      </c>
      <c r="I441" s="200">
        <f t="shared" si="69"/>
        <v>19.78</v>
      </c>
      <c r="J441" s="200">
        <f t="shared" si="70"/>
        <v>0.02</v>
      </c>
      <c r="L441" s="79">
        <v>19.78</v>
      </c>
    </row>
    <row r="442" spans="1:12" ht="45" x14ac:dyDescent="0.25">
      <c r="A442" s="197" t="s">
        <v>1040</v>
      </c>
      <c r="B442" s="197">
        <v>88278</v>
      </c>
      <c r="C442" s="197" t="s">
        <v>7</v>
      </c>
      <c r="D442" s="198" t="s">
        <v>1100</v>
      </c>
      <c r="E442" s="296" t="s">
        <v>1039</v>
      </c>
      <c r="F442" s="297"/>
      <c r="G442" s="197" t="s">
        <v>8</v>
      </c>
      <c r="H442" s="199">
        <v>5.0000000000000001E-3</v>
      </c>
      <c r="I442" s="200">
        <f t="shared" si="69"/>
        <v>19.059999999999999</v>
      </c>
      <c r="J442" s="200">
        <f t="shared" si="70"/>
        <v>0.09</v>
      </c>
      <c r="L442" s="79">
        <v>19.059999999999999</v>
      </c>
    </row>
    <row r="443" spans="1:12" ht="45" x14ac:dyDescent="0.25">
      <c r="A443" s="197" t="s">
        <v>1040</v>
      </c>
      <c r="B443" s="197">
        <v>88317</v>
      </c>
      <c r="C443" s="197" t="s">
        <v>7</v>
      </c>
      <c r="D443" s="198" t="s">
        <v>1218</v>
      </c>
      <c r="E443" s="296" t="s">
        <v>1039</v>
      </c>
      <c r="F443" s="297"/>
      <c r="G443" s="197" t="s">
        <v>8</v>
      </c>
      <c r="H443" s="199">
        <v>2.8299999999999999E-2</v>
      </c>
      <c r="I443" s="200">
        <f t="shared" si="69"/>
        <v>25.76</v>
      </c>
      <c r="J443" s="200">
        <f t="shared" si="70"/>
        <v>0.72</v>
      </c>
      <c r="L443" s="79">
        <v>25.76</v>
      </c>
    </row>
    <row r="444" spans="1:12" ht="38.25" customHeight="1" x14ac:dyDescent="0.25">
      <c r="A444" s="197" t="s">
        <v>1040</v>
      </c>
      <c r="B444" s="197">
        <v>93287</v>
      </c>
      <c r="C444" s="197" t="s">
        <v>7</v>
      </c>
      <c r="D444" s="198" t="s">
        <v>1219</v>
      </c>
      <c r="E444" s="296" t="s">
        <v>1088</v>
      </c>
      <c r="F444" s="297"/>
      <c r="G444" s="197" t="s">
        <v>1089</v>
      </c>
      <c r="H444" s="199">
        <v>1.5100000000000001E-3</v>
      </c>
      <c r="I444" s="200">
        <f t="shared" si="69"/>
        <v>350.77</v>
      </c>
      <c r="J444" s="200">
        <f t="shared" si="70"/>
        <v>0.52</v>
      </c>
      <c r="L444" s="79">
        <v>350.77</v>
      </c>
    </row>
    <row r="445" spans="1:12" ht="39" customHeight="1" x14ac:dyDescent="0.25">
      <c r="A445" s="197" t="s">
        <v>1040</v>
      </c>
      <c r="B445" s="197">
        <v>93288</v>
      </c>
      <c r="C445" s="197" t="s">
        <v>7</v>
      </c>
      <c r="D445" s="198" t="s">
        <v>1220</v>
      </c>
      <c r="E445" s="296" t="s">
        <v>1088</v>
      </c>
      <c r="F445" s="297"/>
      <c r="G445" s="197" t="s">
        <v>1091</v>
      </c>
      <c r="H445" s="199">
        <v>1.4E-3</v>
      </c>
      <c r="I445" s="200">
        <f t="shared" si="69"/>
        <v>179.6</v>
      </c>
      <c r="J445" s="200">
        <f t="shared" si="70"/>
        <v>0.25</v>
      </c>
      <c r="L445" s="79">
        <v>179.6</v>
      </c>
    </row>
    <row r="446" spans="1:12" ht="30" x14ac:dyDescent="0.25">
      <c r="A446" s="201" t="s">
        <v>1042</v>
      </c>
      <c r="B446" s="201">
        <v>1333</v>
      </c>
      <c r="C446" s="201" t="s">
        <v>7</v>
      </c>
      <c r="D446" s="202" t="s">
        <v>1221</v>
      </c>
      <c r="E446" s="298" t="s">
        <v>1046</v>
      </c>
      <c r="F446" s="299"/>
      <c r="G446" s="201" t="s">
        <v>24</v>
      </c>
      <c r="H446" s="203">
        <v>6.0005000000000003E-2</v>
      </c>
      <c r="I446" s="204">
        <f t="shared" si="69"/>
        <v>8.27</v>
      </c>
      <c r="J446" s="204">
        <f t="shared" si="70"/>
        <v>0.49</v>
      </c>
      <c r="L446" s="80">
        <v>8.27</v>
      </c>
    </row>
    <row r="447" spans="1:12" ht="30" x14ac:dyDescent="0.25">
      <c r="A447" s="201" t="s">
        <v>1042</v>
      </c>
      <c r="B447" s="201">
        <v>10997</v>
      </c>
      <c r="C447" s="201" t="s">
        <v>7</v>
      </c>
      <c r="D447" s="202" t="s">
        <v>1222</v>
      </c>
      <c r="E447" s="298" t="s">
        <v>1046</v>
      </c>
      <c r="F447" s="299"/>
      <c r="G447" s="201" t="s">
        <v>24</v>
      </c>
      <c r="H447" s="203">
        <v>1.6999999999999999E-3</v>
      </c>
      <c r="I447" s="204">
        <f t="shared" si="69"/>
        <v>28.43</v>
      </c>
      <c r="J447" s="204">
        <f t="shared" si="70"/>
        <v>0.04</v>
      </c>
      <c r="L447" s="80">
        <v>28.43</v>
      </c>
    </row>
    <row r="448" spans="1:12" ht="30" x14ac:dyDescent="0.25">
      <c r="A448" s="201" t="s">
        <v>1042</v>
      </c>
      <c r="B448" s="201">
        <v>43082</v>
      </c>
      <c r="C448" s="201" t="s">
        <v>7</v>
      </c>
      <c r="D448" s="202" t="s">
        <v>1223</v>
      </c>
      <c r="E448" s="298" t="s">
        <v>1046</v>
      </c>
      <c r="F448" s="299"/>
      <c r="G448" s="201" t="s">
        <v>24</v>
      </c>
      <c r="H448" s="203">
        <v>1.091</v>
      </c>
      <c r="I448" s="204">
        <f t="shared" si="69"/>
        <v>10</v>
      </c>
      <c r="J448" s="204">
        <f t="shared" si="70"/>
        <v>10.91</v>
      </c>
      <c r="L448" s="80">
        <v>10</v>
      </c>
    </row>
    <row r="449" spans="1:12" ht="15" x14ac:dyDescent="0.25">
      <c r="A449" s="205"/>
      <c r="B449" s="205"/>
      <c r="C449" s="205"/>
      <c r="D449" s="206"/>
      <c r="E449" s="206"/>
      <c r="F449" s="207"/>
      <c r="G449" s="206"/>
      <c r="H449" s="207"/>
      <c r="I449" s="206"/>
      <c r="J449" s="207">
        <f>SUBTOTAL(9,J439:J448)</f>
        <v>13.83</v>
      </c>
      <c r="L449" s="81"/>
    </row>
    <row r="450" spans="1:12" ht="15.75" x14ac:dyDescent="0.25">
      <c r="A450" s="190" t="s">
        <v>866</v>
      </c>
      <c r="B450" s="190" t="s">
        <v>718</v>
      </c>
      <c r="C450" s="190" t="s">
        <v>717</v>
      </c>
      <c r="D450" s="191" t="s">
        <v>716</v>
      </c>
      <c r="E450" s="294" t="s">
        <v>1037</v>
      </c>
      <c r="F450" s="295"/>
      <c r="G450" s="190" t="s">
        <v>715</v>
      </c>
      <c r="H450" s="192" t="s">
        <v>714</v>
      </c>
      <c r="I450" s="192" t="s">
        <v>713</v>
      </c>
      <c r="J450" s="192" t="s">
        <v>221</v>
      </c>
      <c r="L450" s="75" t="s">
        <v>713</v>
      </c>
    </row>
    <row r="451" spans="1:12" ht="75" x14ac:dyDescent="0.25">
      <c r="A451" s="193" t="s">
        <v>1038</v>
      </c>
      <c r="B451" s="193">
        <v>100764</v>
      </c>
      <c r="C451" s="193" t="s">
        <v>7</v>
      </c>
      <c r="D451" s="194" t="s">
        <v>52</v>
      </c>
      <c r="E451" s="300" t="s">
        <v>1093</v>
      </c>
      <c r="F451" s="301"/>
      <c r="G451" s="193" t="s">
        <v>24</v>
      </c>
      <c r="H451" s="195">
        <v>1</v>
      </c>
      <c r="I451" s="196">
        <f>J451</f>
        <v>15.290000000000001</v>
      </c>
      <c r="J451" s="196">
        <f>J462</f>
        <v>15.290000000000001</v>
      </c>
      <c r="L451" s="77">
        <f>M451</f>
        <v>0</v>
      </c>
    </row>
    <row r="452" spans="1:12" ht="45" x14ac:dyDescent="0.25">
      <c r="A452" s="197" t="s">
        <v>1040</v>
      </c>
      <c r="B452" s="197">
        <v>100716</v>
      </c>
      <c r="C452" s="197" t="s">
        <v>7</v>
      </c>
      <c r="D452" s="198" t="s">
        <v>1215</v>
      </c>
      <c r="E452" s="296" t="s">
        <v>1078</v>
      </c>
      <c r="F452" s="297"/>
      <c r="G452" s="197" t="s">
        <v>686</v>
      </c>
      <c r="H452" s="199">
        <v>3.5842400000000003E-2</v>
      </c>
      <c r="I452" s="200">
        <f t="shared" ref="I452:I461" si="71">TRUNC(L452*$N$2,2)</f>
        <v>26.32</v>
      </c>
      <c r="J452" s="200">
        <f t="shared" ref="J452:J461" si="72">TRUNC(I452*H452,2)</f>
        <v>0.94</v>
      </c>
      <c r="L452" s="79">
        <v>26.32</v>
      </c>
    </row>
    <row r="453" spans="1:12" ht="45" x14ac:dyDescent="0.25">
      <c r="A453" s="197" t="s">
        <v>1040</v>
      </c>
      <c r="B453" s="197">
        <v>100719</v>
      </c>
      <c r="C453" s="197" t="s">
        <v>7</v>
      </c>
      <c r="D453" s="198" t="s">
        <v>1216</v>
      </c>
      <c r="E453" s="296" t="s">
        <v>1078</v>
      </c>
      <c r="F453" s="297"/>
      <c r="G453" s="197" t="s">
        <v>686</v>
      </c>
      <c r="H453" s="199">
        <v>3.5842400000000003E-2</v>
      </c>
      <c r="I453" s="200">
        <f t="shared" si="71"/>
        <v>9.07</v>
      </c>
      <c r="J453" s="200">
        <f t="shared" si="72"/>
        <v>0.32</v>
      </c>
      <c r="L453" s="79">
        <v>9.07</v>
      </c>
    </row>
    <row r="454" spans="1:12" ht="45" x14ac:dyDescent="0.25">
      <c r="A454" s="197" t="s">
        <v>1040</v>
      </c>
      <c r="B454" s="197">
        <v>88240</v>
      </c>
      <c r="C454" s="197" t="s">
        <v>7</v>
      </c>
      <c r="D454" s="198" t="s">
        <v>1217</v>
      </c>
      <c r="E454" s="296" t="s">
        <v>1039</v>
      </c>
      <c r="F454" s="297"/>
      <c r="G454" s="197" t="s">
        <v>8</v>
      </c>
      <c r="H454" s="199">
        <v>4.4000000000000003E-3</v>
      </c>
      <c r="I454" s="200">
        <f t="shared" si="71"/>
        <v>19.78</v>
      </c>
      <c r="J454" s="200">
        <f t="shared" si="72"/>
        <v>0.08</v>
      </c>
      <c r="L454" s="79">
        <v>19.78</v>
      </c>
    </row>
    <row r="455" spans="1:12" ht="45" x14ac:dyDescent="0.25">
      <c r="A455" s="197" t="s">
        <v>1040</v>
      </c>
      <c r="B455" s="197">
        <v>88278</v>
      </c>
      <c r="C455" s="197" t="s">
        <v>7</v>
      </c>
      <c r="D455" s="198" t="s">
        <v>1100</v>
      </c>
      <c r="E455" s="296" t="s">
        <v>1039</v>
      </c>
      <c r="F455" s="297"/>
      <c r="G455" s="197" t="s">
        <v>8</v>
      </c>
      <c r="H455" s="199">
        <v>1.4E-2</v>
      </c>
      <c r="I455" s="200">
        <f t="shared" si="71"/>
        <v>19.059999999999999</v>
      </c>
      <c r="J455" s="200">
        <f t="shared" si="72"/>
        <v>0.26</v>
      </c>
      <c r="L455" s="79">
        <v>19.059999999999999</v>
      </c>
    </row>
    <row r="456" spans="1:12" ht="45" x14ac:dyDescent="0.25">
      <c r="A456" s="197" t="s">
        <v>1040</v>
      </c>
      <c r="B456" s="197">
        <v>88317</v>
      </c>
      <c r="C456" s="197" t="s">
        <v>7</v>
      </c>
      <c r="D456" s="198" t="s">
        <v>1218</v>
      </c>
      <c r="E456" s="296" t="s">
        <v>1039</v>
      </c>
      <c r="F456" s="297"/>
      <c r="G456" s="197" t="s">
        <v>8</v>
      </c>
      <c r="H456" s="199">
        <v>1.8100000000000002E-2</v>
      </c>
      <c r="I456" s="200">
        <f t="shared" si="71"/>
        <v>25.76</v>
      </c>
      <c r="J456" s="200">
        <f t="shared" si="72"/>
        <v>0.46</v>
      </c>
      <c r="L456" s="79">
        <v>25.76</v>
      </c>
    </row>
    <row r="457" spans="1:12" ht="38.25" customHeight="1" x14ac:dyDescent="0.25">
      <c r="A457" s="197" t="s">
        <v>1040</v>
      </c>
      <c r="B457" s="197">
        <v>93287</v>
      </c>
      <c r="C457" s="197" t="s">
        <v>7</v>
      </c>
      <c r="D457" s="198" t="s">
        <v>1219</v>
      </c>
      <c r="E457" s="296" t="s">
        <v>1088</v>
      </c>
      <c r="F457" s="297"/>
      <c r="G457" s="197" t="s">
        <v>1089</v>
      </c>
      <c r="H457" s="199">
        <v>3.9667000000000001E-3</v>
      </c>
      <c r="I457" s="200">
        <f t="shared" si="71"/>
        <v>350.77</v>
      </c>
      <c r="J457" s="200">
        <f t="shared" si="72"/>
        <v>1.39</v>
      </c>
      <c r="L457" s="79">
        <v>350.77</v>
      </c>
    </row>
    <row r="458" spans="1:12" ht="38.25" customHeight="1" x14ac:dyDescent="0.25">
      <c r="A458" s="197" t="s">
        <v>1040</v>
      </c>
      <c r="B458" s="197">
        <v>93288</v>
      </c>
      <c r="C458" s="197" t="s">
        <v>7</v>
      </c>
      <c r="D458" s="198" t="s">
        <v>1220</v>
      </c>
      <c r="E458" s="296" t="s">
        <v>1088</v>
      </c>
      <c r="F458" s="297"/>
      <c r="G458" s="197" t="s">
        <v>1091</v>
      </c>
      <c r="H458" s="199">
        <v>3.6703E-3</v>
      </c>
      <c r="I458" s="200">
        <f t="shared" si="71"/>
        <v>179.6</v>
      </c>
      <c r="J458" s="200">
        <f t="shared" si="72"/>
        <v>0.65</v>
      </c>
      <c r="L458" s="79">
        <v>179.6</v>
      </c>
    </row>
    <row r="459" spans="1:12" ht="30" x14ac:dyDescent="0.25">
      <c r="A459" s="201" t="s">
        <v>1042</v>
      </c>
      <c r="B459" s="201">
        <v>4777</v>
      </c>
      <c r="C459" s="201" t="s">
        <v>7</v>
      </c>
      <c r="D459" s="202" t="s">
        <v>1224</v>
      </c>
      <c r="E459" s="298" t="s">
        <v>1046</v>
      </c>
      <c r="F459" s="299"/>
      <c r="G459" s="201" t="s">
        <v>24</v>
      </c>
      <c r="H459" s="203">
        <v>3.0547999999999999E-2</v>
      </c>
      <c r="I459" s="204">
        <f t="shared" si="71"/>
        <v>8.02</v>
      </c>
      <c r="J459" s="204">
        <f t="shared" si="72"/>
        <v>0.24</v>
      </c>
      <c r="L459" s="80">
        <v>8.02</v>
      </c>
    </row>
    <row r="460" spans="1:12" ht="30" x14ac:dyDescent="0.25">
      <c r="A460" s="201" t="s">
        <v>1042</v>
      </c>
      <c r="B460" s="201">
        <v>10997</v>
      </c>
      <c r="C460" s="201" t="s">
        <v>7</v>
      </c>
      <c r="D460" s="202" t="s">
        <v>1222</v>
      </c>
      <c r="E460" s="298" t="s">
        <v>1046</v>
      </c>
      <c r="F460" s="299"/>
      <c r="G460" s="201" t="s">
        <v>24</v>
      </c>
      <c r="H460" s="203">
        <v>1.5E-3</v>
      </c>
      <c r="I460" s="204">
        <f t="shared" si="71"/>
        <v>28.43</v>
      </c>
      <c r="J460" s="204">
        <f t="shared" si="72"/>
        <v>0.04</v>
      </c>
      <c r="L460" s="80">
        <v>28.43</v>
      </c>
    </row>
    <row r="461" spans="1:12" ht="30" x14ac:dyDescent="0.25">
      <c r="A461" s="201" t="s">
        <v>1042</v>
      </c>
      <c r="B461" s="201">
        <v>43082</v>
      </c>
      <c r="C461" s="201" t="s">
        <v>7</v>
      </c>
      <c r="D461" s="202" t="s">
        <v>1223</v>
      </c>
      <c r="E461" s="298" t="s">
        <v>1046</v>
      </c>
      <c r="F461" s="299"/>
      <c r="G461" s="201" t="s">
        <v>24</v>
      </c>
      <c r="H461" s="203">
        <v>1.091</v>
      </c>
      <c r="I461" s="204">
        <f t="shared" si="71"/>
        <v>10</v>
      </c>
      <c r="J461" s="204">
        <f t="shared" si="72"/>
        <v>10.91</v>
      </c>
      <c r="L461" s="80">
        <v>10</v>
      </c>
    </row>
    <row r="462" spans="1:12" ht="15" x14ac:dyDescent="0.25">
      <c r="A462" s="205"/>
      <c r="B462" s="205"/>
      <c r="C462" s="205"/>
      <c r="D462" s="206"/>
      <c r="E462" s="206"/>
      <c r="F462" s="207"/>
      <c r="G462" s="206"/>
      <c r="H462" s="207"/>
      <c r="I462" s="206"/>
      <c r="J462" s="207">
        <f>SUBTOTAL(9,J452:J461)</f>
        <v>15.290000000000001</v>
      </c>
      <c r="L462" s="81"/>
    </row>
    <row r="463" spans="1:12" ht="15.75" x14ac:dyDescent="0.25">
      <c r="A463" s="190" t="s">
        <v>867</v>
      </c>
      <c r="B463" s="190" t="s">
        <v>718</v>
      </c>
      <c r="C463" s="190" t="s">
        <v>717</v>
      </c>
      <c r="D463" s="191" t="s">
        <v>716</v>
      </c>
      <c r="E463" s="294" t="s">
        <v>1037</v>
      </c>
      <c r="F463" s="295"/>
      <c r="G463" s="190" t="s">
        <v>715</v>
      </c>
      <c r="H463" s="192" t="s">
        <v>714</v>
      </c>
      <c r="I463" s="192" t="s">
        <v>713</v>
      </c>
      <c r="J463" s="192" t="s">
        <v>221</v>
      </c>
      <c r="L463" s="75" t="s">
        <v>713</v>
      </c>
    </row>
    <row r="464" spans="1:12" ht="45" x14ac:dyDescent="0.25">
      <c r="A464" s="193" t="s">
        <v>1038</v>
      </c>
      <c r="B464" s="193">
        <v>9215</v>
      </c>
      <c r="C464" s="193" t="s">
        <v>14</v>
      </c>
      <c r="D464" s="194" t="s">
        <v>488</v>
      </c>
      <c r="E464" s="300" t="s">
        <v>1141</v>
      </c>
      <c r="F464" s="301"/>
      <c r="G464" s="193" t="s">
        <v>686</v>
      </c>
      <c r="H464" s="195">
        <v>1</v>
      </c>
      <c r="I464" s="196">
        <f>J464</f>
        <v>155</v>
      </c>
      <c r="J464" s="196">
        <f>J466</f>
        <v>155</v>
      </c>
      <c r="L464" s="77">
        <f>M464</f>
        <v>0</v>
      </c>
    </row>
    <row r="465" spans="1:12" ht="30" x14ac:dyDescent="0.25">
      <c r="A465" s="201" t="s">
        <v>1042</v>
      </c>
      <c r="B465" s="201">
        <v>9497</v>
      </c>
      <c r="C465" s="201" t="s">
        <v>14</v>
      </c>
      <c r="D465" s="202" t="s">
        <v>1225</v>
      </c>
      <c r="E465" s="298" t="s">
        <v>1046</v>
      </c>
      <c r="F465" s="299"/>
      <c r="G465" s="201" t="s">
        <v>686</v>
      </c>
      <c r="H465" s="203">
        <v>1</v>
      </c>
      <c r="I465" s="204">
        <f>TRUNC(L465*$N$2,2)</f>
        <v>155</v>
      </c>
      <c r="J465" s="204">
        <f>TRUNC(I465*H465,2)</f>
        <v>155</v>
      </c>
      <c r="L465" s="80">
        <v>155</v>
      </c>
    </row>
    <row r="466" spans="1:12" ht="15" x14ac:dyDescent="0.25">
      <c r="A466" s="205"/>
      <c r="B466" s="205"/>
      <c r="C466" s="205"/>
      <c r="D466" s="206"/>
      <c r="E466" s="206"/>
      <c r="F466" s="207"/>
      <c r="G466" s="206"/>
      <c r="H466" s="207"/>
      <c r="I466" s="206"/>
      <c r="J466" s="207">
        <f>SUBTOTAL(9,J465)</f>
        <v>155</v>
      </c>
      <c r="L466" s="81"/>
    </row>
    <row r="467" spans="1:12" ht="15.75" x14ac:dyDescent="0.25">
      <c r="A467" s="190" t="s">
        <v>868</v>
      </c>
      <c r="B467" s="190" t="s">
        <v>718</v>
      </c>
      <c r="C467" s="190" t="s">
        <v>717</v>
      </c>
      <c r="D467" s="191" t="s">
        <v>716</v>
      </c>
      <c r="E467" s="294" t="s">
        <v>1037</v>
      </c>
      <c r="F467" s="295"/>
      <c r="G467" s="190" t="s">
        <v>715</v>
      </c>
      <c r="H467" s="192" t="s">
        <v>714</v>
      </c>
      <c r="I467" s="192" t="s">
        <v>713</v>
      </c>
      <c r="J467" s="192" t="s">
        <v>221</v>
      </c>
      <c r="L467" s="75" t="s">
        <v>713</v>
      </c>
    </row>
    <row r="468" spans="1:12" ht="60" x14ac:dyDescent="0.25">
      <c r="A468" s="193" t="s">
        <v>1038</v>
      </c>
      <c r="B468" s="193">
        <v>100753</v>
      </c>
      <c r="C468" s="193" t="s">
        <v>7</v>
      </c>
      <c r="D468" s="194" t="s">
        <v>30</v>
      </c>
      <c r="E468" s="300" t="s">
        <v>1078</v>
      </c>
      <c r="F468" s="301"/>
      <c r="G468" s="193" t="s">
        <v>686</v>
      </c>
      <c r="H468" s="195">
        <v>1</v>
      </c>
      <c r="I468" s="196">
        <f>J468</f>
        <v>19.79</v>
      </c>
      <c r="J468" s="196">
        <f>J471</f>
        <v>19.79</v>
      </c>
      <c r="L468" s="77">
        <f>M468</f>
        <v>0</v>
      </c>
    </row>
    <row r="469" spans="1:12" ht="45" x14ac:dyDescent="0.25">
      <c r="A469" s="197" t="s">
        <v>1040</v>
      </c>
      <c r="B469" s="197">
        <v>88310</v>
      </c>
      <c r="C469" s="197" t="s">
        <v>7</v>
      </c>
      <c r="D469" s="198" t="s">
        <v>1170</v>
      </c>
      <c r="E469" s="296" t="s">
        <v>1039</v>
      </c>
      <c r="F469" s="297"/>
      <c r="G469" s="197" t="s">
        <v>8</v>
      </c>
      <c r="H469" s="199">
        <v>0.6069</v>
      </c>
      <c r="I469" s="200">
        <f>TRUNC(L469*$N$2,2)</f>
        <v>26.45</v>
      </c>
      <c r="J469" s="200">
        <f>TRUNC(I469*H469,2)</f>
        <v>16.05</v>
      </c>
      <c r="L469" s="79">
        <v>26.45</v>
      </c>
    </row>
    <row r="470" spans="1:12" ht="15" x14ac:dyDescent="0.25">
      <c r="A470" s="201" t="s">
        <v>1042</v>
      </c>
      <c r="B470" s="201">
        <v>43649</v>
      </c>
      <c r="C470" s="201" t="s">
        <v>7</v>
      </c>
      <c r="D470" s="202" t="s">
        <v>1226</v>
      </c>
      <c r="E470" s="298" t="s">
        <v>1046</v>
      </c>
      <c r="F470" s="299"/>
      <c r="G470" s="201" t="s">
        <v>1064</v>
      </c>
      <c r="H470" s="203">
        <v>0.115</v>
      </c>
      <c r="I470" s="204">
        <f>TRUNC(L470*$N$2,2)</f>
        <v>32.6</v>
      </c>
      <c r="J470" s="204">
        <f>TRUNC(I470*H470,2)</f>
        <v>3.74</v>
      </c>
      <c r="L470" s="80">
        <v>32.6</v>
      </c>
    </row>
    <row r="471" spans="1:12" ht="15" x14ac:dyDescent="0.25">
      <c r="A471" s="205"/>
      <c r="B471" s="205"/>
      <c r="C471" s="205"/>
      <c r="D471" s="206"/>
      <c r="E471" s="206"/>
      <c r="F471" s="207"/>
      <c r="G471" s="206"/>
      <c r="H471" s="207"/>
      <c r="I471" s="206"/>
      <c r="J471" s="207">
        <f>SUBTOTAL(9,J469:J470)</f>
        <v>19.79</v>
      </c>
      <c r="L471" s="81"/>
    </row>
    <row r="472" spans="1:12" ht="15.75" x14ac:dyDescent="0.25">
      <c r="A472" s="190" t="s">
        <v>869</v>
      </c>
      <c r="B472" s="190" t="s">
        <v>718</v>
      </c>
      <c r="C472" s="190" t="s">
        <v>717</v>
      </c>
      <c r="D472" s="191" t="s">
        <v>716</v>
      </c>
      <c r="E472" s="294" t="s">
        <v>1037</v>
      </c>
      <c r="F472" s="295"/>
      <c r="G472" s="190" t="s">
        <v>715</v>
      </c>
      <c r="H472" s="192" t="s">
        <v>714</v>
      </c>
      <c r="I472" s="192" t="s">
        <v>713</v>
      </c>
      <c r="J472" s="192" t="s">
        <v>221</v>
      </c>
      <c r="L472" s="75" t="s">
        <v>713</v>
      </c>
    </row>
    <row r="473" spans="1:12" ht="45" x14ac:dyDescent="0.25">
      <c r="A473" s="193" t="s">
        <v>1038</v>
      </c>
      <c r="B473" s="193">
        <v>92402</v>
      </c>
      <c r="C473" s="193" t="s">
        <v>7</v>
      </c>
      <c r="D473" s="194" t="s">
        <v>145</v>
      </c>
      <c r="E473" s="300" t="s">
        <v>1076</v>
      </c>
      <c r="F473" s="301"/>
      <c r="G473" s="193" t="s">
        <v>686</v>
      </c>
      <c r="H473" s="195">
        <v>1</v>
      </c>
      <c r="I473" s="196">
        <f>J473</f>
        <v>68.34</v>
      </c>
      <c r="J473" s="196">
        <f>J483</f>
        <v>68.34</v>
      </c>
      <c r="L473" s="77">
        <f>M473</f>
        <v>0</v>
      </c>
    </row>
    <row r="474" spans="1:12" ht="45" x14ac:dyDescent="0.25">
      <c r="A474" s="197" t="s">
        <v>1040</v>
      </c>
      <c r="B474" s="197">
        <v>88260</v>
      </c>
      <c r="C474" s="197" t="s">
        <v>7</v>
      </c>
      <c r="D474" s="198" t="s">
        <v>1227</v>
      </c>
      <c r="E474" s="296" t="s">
        <v>1039</v>
      </c>
      <c r="F474" s="297"/>
      <c r="G474" s="197" t="s">
        <v>8</v>
      </c>
      <c r="H474" s="199">
        <v>0.32219999999999999</v>
      </c>
      <c r="I474" s="200">
        <f t="shared" ref="I474:I482" si="73">TRUNC(L474*$N$2,2)</f>
        <v>25.15</v>
      </c>
      <c r="J474" s="200">
        <f t="shared" ref="J474:J482" si="74">TRUNC(I474*H474,2)</f>
        <v>8.1</v>
      </c>
      <c r="L474" s="79">
        <v>25.15</v>
      </c>
    </row>
    <row r="475" spans="1:12" ht="45" x14ac:dyDescent="0.25">
      <c r="A475" s="197" t="s">
        <v>1040</v>
      </c>
      <c r="B475" s="197">
        <v>88316</v>
      </c>
      <c r="C475" s="197" t="s">
        <v>7</v>
      </c>
      <c r="D475" s="198" t="s">
        <v>1080</v>
      </c>
      <c r="E475" s="296" t="s">
        <v>1039</v>
      </c>
      <c r="F475" s="297"/>
      <c r="G475" s="197" t="s">
        <v>8</v>
      </c>
      <c r="H475" s="199">
        <v>0.32219999999999999</v>
      </c>
      <c r="I475" s="200">
        <f t="shared" si="73"/>
        <v>20.170000000000002</v>
      </c>
      <c r="J475" s="200">
        <f t="shared" si="74"/>
        <v>6.49</v>
      </c>
      <c r="L475" s="79">
        <v>20.170000000000002</v>
      </c>
    </row>
    <row r="476" spans="1:12" ht="38.25" customHeight="1" x14ac:dyDescent="0.25">
      <c r="A476" s="197" t="s">
        <v>1040</v>
      </c>
      <c r="B476" s="197">
        <v>91277</v>
      </c>
      <c r="C476" s="197" t="s">
        <v>7</v>
      </c>
      <c r="D476" s="198" t="s">
        <v>1228</v>
      </c>
      <c r="E476" s="296" t="s">
        <v>1088</v>
      </c>
      <c r="F476" s="297"/>
      <c r="G476" s="197" t="s">
        <v>1089</v>
      </c>
      <c r="H476" s="199">
        <v>4.1000000000000003E-3</v>
      </c>
      <c r="I476" s="200">
        <f t="shared" si="73"/>
        <v>9.98</v>
      </c>
      <c r="J476" s="200">
        <f t="shared" si="74"/>
        <v>0.04</v>
      </c>
      <c r="L476" s="79">
        <v>9.98</v>
      </c>
    </row>
    <row r="477" spans="1:12" ht="38.25" customHeight="1" x14ac:dyDescent="0.25">
      <c r="A477" s="197" t="s">
        <v>1040</v>
      </c>
      <c r="B477" s="197">
        <v>91278</v>
      </c>
      <c r="C477" s="197" t="s">
        <v>7</v>
      </c>
      <c r="D477" s="198" t="s">
        <v>1229</v>
      </c>
      <c r="E477" s="296" t="s">
        <v>1088</v>
      </c>
      <c r="F477" s="297"/>
      <c r="G477" s="197" t="s">
        <v>1091</v>
      </c>
      <c r="H477" s="199">
        <v>0.157</v>
      </c>
      <c r="I477" s="200">
        <f t="shared" si="73"/>
        <v>0.74</v>
      </c>
      <c r="J477" s="200">
        <f t="shared" si="74"/>
        <v>0.11</v>
      </c>
      <c r="L477" s="79">
        <v>0.74</v>
      </c>
    </row>
    <row r="478" spans="1:12" ht="60" x14ac:dyDescent="0.25">
      <c r="A478" s="197" t="s">
        <v>1040</v>
      </c>
      <c r="B478" s="197">
        <v>91283</v>
      </c>
      <c r="C478" s="197" t="s">
        <v>7</v>
      </c>
      <c r="D478" s="198" t="s">
        <v>1230</v>
      </c>
      <c r="E478" s="296" t="s">
        <v>1088</v>
      </c>
      <c r="F478" s="297"/>
      <c r="G478" s="197" t="s">
        <v>1089</v>
      </c>
      <c r="H478" s="199">
        <v>4.9099999999999998E-2</v>
      </c>
      <c r="I478" s="200">
        <f t="shared" si="73"/>
        <v>10.36</v>
      </c>
      <c r="J478" s="200">
        <f t="shared" si="74"/>
        <v>0.5</v>
      </c>
      <c r="L478" s="79">
        <v>10.36</v>
      </c>
    </row>
    <row r="479" spans="1:12" ht="60" x14ac:dyDescent="0.25">
      <c r="A479" s="197" t="s">
        <v>1040</v>
      </c>
      <c r="B479" s="197">
        <v>91285</v>
      </c>
      <c r="C479" s="197" t="s">
        <v>7</v>
      </c>
      <c r="D479" s="198" t="s">
        <v>1231</v>
      </c>
      <c r="E479" s="296" t="s">
        <v>1088</v>
      </c>
      <c r="F479" s="297"/>
      <c r="G479" s="197" t="s">
        <v>1091</v>
      </c>
      <c r="H479" s="199">
        <v>0.112</v>
      </c>
      <c r="I479" s="200">
        <f t="shared" si="73"/>
        <v>0.89</v>
      </c>
      <c r="J479" s="200">
        <f t="shared" si="74"/>
        <v>0.09</v>
      </c>
      <c r="L479" s="79">
        <v>0.89</v>
      </c>
    </row>
    <row r="480" spans="1:12" ht="30" x14ac:dyDescent="0.25">
      <c r="A480" s="201" t="s">
        <v>1042</v>
      </c>
      <c r="B480" s="201">
        <v>370</v>
      </c>
      <c r="C480" s="201" t="s">
        <v>7</v>
      </c>
      <c r="D480" s="202" t="s">
        <v>1210</v>
      </c>
      <c r="E480" s="298" t="s">
        <v>1046</v>
      </c>
      <c r="F480" s="299"/>
      <c r="G480" s="201" t="s">
        <v>688</v>
      </c>
      <c r="H480" s="203">
        <v>5.6800000000000003E-2</v>
      </c>
      <c r="I480" s="204">
        <f t="shared" si="73"/>
        <v>130</v>
      </c>
      <c r="J480" s="204">
        <f t="shared" si="74"/>
        <v>7.38</v>
      </c>
      <c r="L480" s="80">
        <v>130</v>
      </c>
    </row>
    <row r="481" spans="1:12" ht="30" x14ac:dyDescent="0.25">
      <c r="A481" s="201" t="s">
        <v>1042</v>
      </c>
      <c r="B481" s="201">
        <v>4741</v>
      </c>
      <c r="C481" s="201" t="s">
        <v>7</v>
      </c>
      <c r="D481" s="202" t="s">
        <v>1232</v>
      </c>
      <c r="E481" s="298" t="s">
        <v>1046</v>
      </c>
      <c r="F481" s="299"/>
      <c r="G481" s="201" t="s">
        <v>688</v>
      </c>
      <c r="H481" s="203">
        <v>9.7999999999999997E-3</v>
      </c>
      <c r="I481" s="204">
        <f t="shared" si="73"/>
        <v>89.26</v>
      </c>
      <c r="J481" s="204">
        <f t="shared" si="74"/>
        <v>0.87</v>
      </c>
      <c r="L481" s="80">
        <v>89.26</v>
      </c>
    </row>
    <row r="482" spans="1:12" ht="75" x14ac:dyDescent="0.25">
      <c r="A482" s="201" t="s">
        <v>1042</v>
      </c>
      <c r="B482" s="201">
        <v>36155</v>
      </c>
      <c r="C482" s="201" t="s">
        <v>7</v>
      </c>
      <c r="D482" s="202" t="s">
        <v>1233</v>
      </c>
      <c r="E482" s="298" t="s">
        <v>1046</v>
      </c>
      <c r="F482" s="299"/>
      <c r="G482" s="201" t="s">
        <v>686</v>
      </c>
      <c r="H482" s="203">
        <v>1.0359</v>
      </c>
      <c r="I482" s="204">
        <f t="shared" si="73"/>
        <v>43.21</v>
      </c>
      <c r="J482" s="204">
        <f t="shared" si="74"/>
        <v>44.76</v>
      </c>
      <c r="L482" s="80">
        <v>43.21</v>
      </c>
    </row>
    <row r="483" spans="1:12" ht="15" x14ac:dyDescent="0.25">
      <c r="A483" s="205"/>
      <c r="B483" s="205"/>
      <c r="C483" s="205"/>
      <c r="D483" s="206"/>
      <c r="E483" s="206"/>
      <c r="F483" s="207"/>
      <c r="G483" s="206"/>
      <c r="H483" s="207"/>
      <c r="I483" s="206"/>
      <c r="J483" s="207">
        <f>SUBTOTAL(9,J474:J482)</f>
        <v>68.34</v>
      </c>
      <c r="L483" s="81"/>
    </row>
    <row r="484" spans="1:12" ht="15.75" x14ac:dyDescent="0.25">
      <c r="A484" s="190" t="s">
        <v>870</v>
      </c>
      <c r="B484" s="190" t="s">
        <v>718</v>
      </c>
      <c r="C484" s="190" t="s">
        <v>717</v>
      </c>
      <c r="D484" s="191" t="s">
        <v>716</v>
      </c>
      <c r="E484" s="294" t="s">
        <v>1037</v>
      </c>
      <c r="F484" s="295"/>
      <c r="G484" s="190" t="s">
        <v>715</v>
      </c>
      <c r="H484" s="192" t="s">
        <v>714</v>
      </c>
      <c r="I484" s="192" t="s">
        <v>713</v>
      </c>
      <c r="J484" s="192" t="s">
        <v>221</v>
      </c>
      <c r="L484" s="75" t="s">
        <v>713</v>
      </c>
    </row>
    <row r="485" spans="1:12" ht="75" x14ac:dyDescent="0.25">
      <c r="A485" s="193" t="s">
        <v>1038</v>
      </c>
      <c r="B485" s="193">
        <v>94995</v>
      </c>
      <c r="C485" s="193" t="s">
        <v>7</v>
      </c>
      <c r="D485" s="194" t="s">
        <v>265</v>
      </c>
      <c r="E485" s="300" t="s">
        <v>1159</v>
      </c>
      <c r="F485" s="301"/>
      <c r="G485" s="193" t="s">
        <v>686</v>
      </c>
      <c r="H485" s="195">
        <v>1</v>
      </c>
      <c r="I485" s="196">
        <f>J485</f>
        <v>91.72</v>
      </c>
      <c r="J485" s="196">
        <f>J495</f>
        <v>91.72</v>
      </c>
      <c r="L485" s="77">
        <f>M485</f>
        <v>0</v>
      </c>
    </row>
    <row r="486" spans="1:12" ht="45" x14ac:dyDescent="0.25">
      <c r="A486" s="197" t="s">
        <v>1040</v>
      </c>
      <c r="B486" s="197">
        <v>88262</v>
      </c>
      <c r="C486" s="197" t="s">
        <v>7</v>
      </c>
      <c r="D486" s="198" t="s">
        <v>1079</v>
      </c>
      <c r="E486" s="296" t="s">
        <v>1039</v>
      </c>
      <c r="F486" s="297"/>
      <c r="G486" s="197" t="s">
        <v>8</v>
      </c>
      <c r="H486" s="199">
        <v>0.13009999999999999</v>
      </c>
      <c r="I486" s="200">
        <f t="shared" ref="I486:I494" si="75">TRUNC(L486*$N$2,2)</f>
        <v>24.68</v>
      </c>
      <c r="J486" s="200">
        <f t="shared" ref="J486:J494" si="76">TRUNC(I486*H486,2)</f>
        <v>3.21</v>
      </c>
      <c r="L486" s="79">
        <v>24.68</v>
      </c>
    </row>
    <row r="487" spans="1:12" ht="45" x14ac:dyDescent="0.25">
      <c r="A487" s="197" t="s">
        <v>1040</v>
      </c>
      <c r="B487" s="197">
        <v>88309</v>
      </c>
      <c r="C487" s="197" t="s">
        <v>7</v>
      </c>
      <c r="D487" s="198" t="s">
        <v>1115</v>
      </c>
      <c r="E487" s="296" t="s">
        <v>1039</v>
      </c>
      <c r="F487" s="297"/>
      <c r="G487" s="197" t="s">
        <v>8</v>
      </c>
      <c r="H487" s="199">
        <v>8.7400000000000005E-2</v>
      </c>
      <c r="I487" s="200">
        <f t="shared" si="75"/>
        <v>25.37</v>
      </c>
      <c r="J487" s="200">
        <f t="shared" si="76"/>
        <v>2.21</v>
      </c>
      <c r="L487" s="79">
        <v>25.37</v>
      </c>
    </row>
    <row r="488" spans="1:12" ht="45" x14ac:dyDescent="0.25">
      <c r="A488" s="197" t="s">
        <v>1040</v>
      </c>
      <c r="B488" s="197">
        <v>88316</v>
      </c>
      <c r="C488" s="197" t="s">
        <v>7</v>
      </c>
      <c r="D488" s="198" t="s">
        <v>1080</v>
      </c>
      <c r="E488" s="296" t="s">
        <v>1039</v>
      </c>
      <c r="F488" s="297"/>
      <c r="G488" s="197" t="s">
        <v>8</v>
      </c>
      <c r="H488" s="199">
        <v>0.21759999999999999</v>
      </c>
      <c r="I488" s="200">
        <f t="shared" si="75"/>
        <v>20.170000000000002</v>
      </c>
      <c r="J488" s="200">
        <f t="shared" si="76"/>
        <v>4.38</v>
      </c>
      <c r="L488" s="79">
        <v>20.170000000000002</v>
      </c>
    </row>
    <row r="489" spans="1:12" ht="30" x14ac:dyDescent="0.25">
      <c r="A489" s="201" t="s">
        <v>1042</v>
      </c>
      <c r="B489" s="201">
        <v>2692</v>
      </c>
      <c r="C489" s="201" t="s">
        <v>7</v>
      </c>
      <c r="D489" s="202" t="s">
        <v>1234</v>
      </c>
      <c r="E489" s="298" t="s">
        <v>1046</v>
      </c>
      <c r="F489" s="299"/>
      <c r="G489" s="201" t="s">
        <v>1064</v>
      </c>
      <c r="H489" s="203">
        <v>1.6999999999999999E-3</v>
      </c>
      <c r="I489" s="204">
        <f t="shared" si="75"/>
        <v>8.76</v>
      </c>
      <c r="J489" s="204">
        <f t="shared" si="76"/>
        <v>0.01</v>
      </c>
      <c r="L489" s="80">
        <v>8.76</v>
      </c>
    </row>
    <row r="490" spans="1:12" ht="30" x14ac:dyDescent="0.25">
      <c r="A490" s="201" t="s">
        <v>1042</v>
      </c>
      <c r="B490" s="201">
        <v>4509</v>
      </c>
      <c r="C490" s="201" t="s">
        <v>7</v>
      </c>
      <c r="D490" s="202" t="s">
        <v>1081</v>
      </c>
      <c r="E490" s="298" t="s">
        <v>1046</v>
      </c>
      <c r="F490" s="299"/>
      <c r="G490" s="201" t="s">
        <v>19</v>
      </c>
      <c r="H490" s="203">
        <v>0.25</v>
      </c>
      <c r="I490" s="204">
        <f t="shared" si="75"/>
        <v>5.41</v>
      </c>
      <c r="J490" s="204">
        <f t="shared" si="76"/>
        <v>1.35</v>
      </c>
      <c r="L490" s="80">
        <v>5.41</v>
      </c>
    </row>
    <row r="491" spans="1:12" ht="30" x14ac:dyDescent="0.25">
      <c r="A491" s="201" t="s">
        <v>1042</v>
      </c>
      <c r="B491" s="201">
        <v>4517</v>
      </c>
      <c r="C491" s="201" t="s">
        <v>7</v>
      </c>
      <c r="D491" s="202" t="s">
        <v>1235</v>
      </c>
      <c r="E491" s="298" t="s">
        <v>1046</v>
      </c>
      <c r="F491" s="299"/>
      <c r="G491" s="201" t="s">
        <v>19</v>
      </c>
      <c r="H491" s="203">
        <v>0.2</v>
      </c>
      <c r="I491" s="204">
        <f t="shared" si="75"/>
        <v>3.73</v>
      </c>
      <c r="J491" s="204">
        <f t="shared" si="76"/>
        <v>0.74</v>
      </c>
      <c r="L491" s="80">
        <v>3.73</v>
      </c>
    </row>
    <row r="492" spans="1:12" ht="15" x14ac:dyDescent="0.25">
      <c r="A492" s="201" t="s">
        <v>1042</v>
      </c>
      <c r="B492" s="201">
        <v>5068</v>
      </c>
      <c r="C492" s="201" t="s">
        <v>7</v>
      </c>
      <c r="D492" s="202" t="s">
        <v>1236</v>
      </c>
      <c r="E492" s="298" t="s">
        <v>1046</v>
      </c>
      <c r="F492" s="299"/>
      <c r="G492" s="201" t="s">
        <v>24</v>
      </c>
      <c r="H492" s="203">
        <v>2.4E-2</v>
      </c>
      <c r="I492" s="204">
        <f t="shared" si="75"/>
        <v>20.34</v>
      </c>
      <c r="J492" s="204">
        <f t="shared" si="76"/>
        <v>0.48</v>
      </c>
      <c r="L492" s="80">
        <v>20.34</v>
      </c>
    </row>
    <row r="493" spans="1:12" ht="45" x14ac:dyDescent="0.25">
      <c r="A493" s="201" t="s">
        <v>1042</v>
      </c>
      <c r="B493" s="201">
        <v>7156</v>
      </c>
      <c r="C493" s="201" t="s">
        <v>7</v>
      </c>
      <c r="D493" s="202" t="s">
        <v>1237</v>
      </c>
      <c r="E493" s="298" t="s">
        <v>1046</v>
      </c>
      <c r="F493" s="299"/>
      <c r="G493" s="201" t="s">
        <v>686</v>
      </c>
      <c r="H493" s="203">
        <v>1.0815999999999999</v>
      </c>
      <c r="I493" s="204">
        <f t="shared" si="75"/>
        <v>26</v>
      </c>
      <c r="J493" s="204">
        <f t="shared" si="76"/>
        <v>28.12</v>
      </c>
      <c r="L493" s="80">
        <v>26</v>
      </c>
    </row>
    <row r="494" spans="1:12" ht="45" x14ac:dyDescent="0.25">
      <c r="A494" s="201" t="s">
        <v>1042</v>
      </c>
      <c r="B494" s="201">
        <v>34492</v>
      </c>
      <c r="C494" s="201" t="s">
        <v>7</v>
      </c>
      <c r="D494" s="202" t="s">
        <v>1238</v>
      </c>
      <c r="E494" s="298" t="s">
        <v>1046</v>
      </c>
      <c r="F494" s="299"/>
      <c r="G494" s="201" t="s">
        <v>688</v>
      </c>
      <c r="H494" s="203">
        <v>9.8500000000000004E-2</v>
      </c>
      <c r="I494" s="204">
        <f t="shared" si="75"/>
        <v>520</v>
      </c>
      <c r="J494" s="204">
        <f t="shared" si="76"/>
        <v>51.22</v>
      </c>
      <c r="L494" s="80">
        <v>520</v>
      </c>
    </row>
    <row r="495" spans="1:12" ht="15" x14ac:dyDescent="0.25">
      <c r="A495" s="205"/>
      <c r="B495" s="205"/>
      <c r="C495" s="205"/>
      <c r="D495" s="206"/>
      <c r="E495" s="206"/>
      <c r="F495" s="207"/>
      <c r="G495" s="206"/>
      <c r="H495" s="207"/>
      <c r="I495" s="206"/>
      <c r="J495" s="207">
        <f>SUBTOTAL(9,J486:J494)</f>
        <v>91.72</v>
      </c>
      <c r="L495" s="81"/>
    </row>
    <row r="496" spans="1:12" ht="15.75" x14ac:dyDescent="0.25">
      <c r="A496" s="190" t="s">
        <v>871</v>
      </c>
      <c r="B496" s="190" t="s">
        <v>718</v>
      </c>
      <c r="C496" s="190" t="s">
        <v>717</v>
      </c>
      <c r="D496" s="191" t="s">
        <v>716</v>
      </c>
      <c r="E496" s="294" t="s">
        <v>1037</v>
      </c>
      <c r="F496" s="295"/>
      <c r="G496" s="190" t="s">
        <v>715</v>
      </c>
      <c r="H496" s="192" t="s">
        <v>714</v>
      </c>
      <c r="I496" s="192" t="s">
        <v>713</v>
      </c>
      <c r="J496" s="192" t="s">
        <v>221</v>
      </c>
      <c r="L496" s="75" t="s">
        <v>713</v>
      </c>
    </row>
    <row r="497" spans="1:12" ht="30" x14ac:dyDescent="0.25">
      <c r="A497" s="208" t="s">
        <v>1042</v>
      </c>
      <c r="B497" s="208">
        <v>38181</v>
      </c>
      <c r="C497" s="208" t="s">
        <v>7</v>
      </c>
      <c r="D497" s="209" t="s">
        <v>266</v>
      </c>
      <c r="E497" s="303" t="s">
        <v>1046</v>
      </c>
      <c r="F497" s="304"/>
      <c r="G497" s="208" t="s">
        <v>686</v>
      </c>
      <c r="H497" s="210">
        <v>1</v>
      </c>
      <c r="I497" s="211">
        <f>J497</f>
        <v>270.7</v>
      </c>
      <c r="J497" s="211">
        <f>J498</f>
        <v>270.7</v>
      </c>
      <c r="L497" s="82">
        <v>270.7</v>
      </c>
    </row>
    <row r="498" spans="1:12" ht="30" x14ac:dyDescent="0.25">
      <c r="A498" s="201" t="s">
        <v>1042</v>
      </c>
      <c r="B498" s="201">
        <v>38181</v>
      </c>
      <c r="C498" s="201" t="s">
        <v>7</v>
      </c>
      <c r="D498" s="202" t="s">
        <v>266</v>
      </c>
      <c r="E498" s="298" t="s">
        <v>1046</v>
      </c>
      <c r="F498" s="299"/>
      <c r="G498" s="201" t="s">
        <v>686</v>
      </c>
      <c r="H498" s="203">
        <v>1</v>
      </c>
      <c r="I498" s="204">
        <f>TRUNC(L498*$N$2,2)</f>
        <v>270.7</v>
      </c>
      <c r="J498" s="204">
        <f>TRUNC(I498*H498,2)</f>
        <v>270.7</v>
      </c>
      <c r="L498" s="80">
        <v>270.7</v>
      </c>
    </row>
    <row r="499" spans="1:12" ht="15" x14ac:dyDescent="0.25">
      <c r="A499" s="205"/>
      <c r="B499" s="205"/>
      <c r="C499" s="205"/>
      <c r="D499" s="206"/>
      <c r="E499" s="206"/>
      <c r="F499" s="207"/>
      <c r="G499" s="206"/>
      <c r="H499" s="207"/>
      <c r="I499" s="206"/>
      <c r="J499" s="207">
        <f>SUBTOTAL(9,J497)</f>
        <v>270.7</v>
      </c>
      <c r="L499" s="81"/>
    </row>
    <row r="500" spans="1:12" ht="15.75" x14ac:dyDescent="0.25">
      <c r="A500" s="190" t="s">
        <v>872</v>
      </c>
      <c r="B500" s="190" t="s">
        <v>718</v>
      </c>
      <c r="C500" s="190" t="s">
        <v>717</v>
      </c>
      <c r="D500" s="191" t="s">
        <v>716</v>
      </c>
      <c r="E500" s="294" t="s">
        <v>1037</v>
      </c>
      <c r="F500" s="295"/>
      <c r="G500" s="190" t="s">
        <v>715</v>
      </c>
      <c r="H500" s="192" t="s">
        <v>714</v>
      </c>
      <c r="I500" s="192" t="s">
        <v>713</v>
      </c>
      <c r="J500" s="192" t="s">
        <v>221</v>
      </c>
      <c r="L500" s="75" t="s">
        <v>713</v>
      </c>
    </row>
    <row r="501" spans="1:12" ht="45" x14ac:dyDescent="0.25">
      <c r="A501" s="193" t="s">
        <v>1038</v>
      </c>
      <c r="B501" s="193">
        <v>88478</v>
      </c>
      <c r="C501" s="193" t="s">
        <v>7</v>
      </c>
      <c r="D501" s="194" t="s">
        <v>267</v>
      </c>
      <c r="E501" s="300" t="s">
        <v>1159</v>
      </c>
      <c r="F501" s="301"/>
      <c r="G501" s="193" t="s">
        <v>686</v>
      </c>
      <c r="H501" s="195">
        <v>1</v>
      </c>
      <c r="I501" s="196">
        <f>J501</f>
        <v>38.72</v>
      </c>
      <c r="J501" s="196">
        <f>J506</f>
        <v>38.72</v>
      </c>
      <c r="L501" s="77">
        <f>M501</f>
        <v>0</v>
      </c>
    </row>
    <row r="502" spans="1:12" ht="45" x14ac:dyDescent="0.25">
      <c r="A502" s="197" t="s">
        <v>1040</v>
      </c>
      <c r="B502" s="197">
        <v>88309</v>
      </c>
      <c r="C502" s="197" t="s">
        <v>7</v>
      </c>
      <c r="D502" s="198" t="s">
        <v>1115</v>
      </c>
      <c r="E502" s="296" t="s">
        <v>1039</v>
      </c>
      <c r="F502" s="297"/>
      <c r="G502" s="197" t="s">
        <v>8</v>
      </c>
      <c r="H502" s="199">
        <v>0.13800000000000001</v>
      </c>
      <c r="I502" s="200">
        <f>TRUNC(L502*$N$2,2)</f>
        <v>25.37</v>
      </c>
      <c r="J502" s="200">
        <f t="shared" ref="J502:J505" si="77">TRUNC(I502*H502,2)</f>
        <v>3.5</v>
      </c>
      <c r="L502" s="79">
        <v>25.37</v>
      </c>
    </row>
    <row r="503" spans="1:12" ht="45" x14ac:dyDescent="0.25">
      <c r="A503" s="197" t="s">
        <v>1040</v>
      </c>
      <c r="B503" s="197">
        <v>88316</v>
      </c>
      <c r="C503" s="197" t="s">
        <v>7</v>
      </c>
      <c r="D503" s="198" t="s">
        <v>1080</v>
      </c>
      <c r="E503" s="296" t="s">
        <v>1039</v>
      </c>
      <c r="F503" s="297"/>
      <c r="G503" s="197" t="s">
        <v>8</v>
      </c>
      <c r="H503" s="199">
        <v>6.9000000000000006E-2</v>
      </c>
      <c r="I503" s="200">
        <f>TRUNC(L503*$N$2,2)</f>
        <v>20.170000000000002</v>
      </c>
      <c r="J503" s="200">
        <f t="shared" si="77"/>
        <v>1.39</v>
      </c>
      <c r="L503" s="79">
        <v>20.170000000000002</v>
      </c>
    </row>
    <row r="504" spans="1:12" ht="30" x14ac:dyDescent="0.25">
      <c r="A504" s="201" t="s">
        <v>1042</v>
      </c>
      <c r="B504" s="201">
        <v>7334</v>
      </c>
      <c r="C504" s="201" t="s">
        <v>7</v>
      </c>
      <c r="D504" s="202" t="s">
        <v>1239</v>
      </c>
      <c r="E504" s="298" t="s">
        <v>1046</v>
      </c>
      <c r="F504" s="299"/>
      <c r="G504" s="201" t="s">
        <v>1064</v>
      </c>
      <c r="H504" s="203">
        <v>0.21</v>
      </c>
      <c r="I504" s="204">
        <f>TRUNC(L504*$N$2,2)</f>
        <v>17.95</v>
      </c>
      <c r="J504" s="204">
        <f t="shared" si="77"/>
        <v>3.76</v>
      </c>
      <c r="L504" s="80">
        <v>17.95</v>
      </c>
    </row>
    <row r="505" spans="1:12" ht="60" x14ac:dyDescent="0.25">
      <c r="A505" s="201" t="s">
        <v>1042</v>
      </c>
      <c r="B505" s="201">
        <v>38546</v>
      </c>
      <c r="C505" s="201" t="s">
        <v>7</v>
      </c>
      <c r="D505" s="202" t="s">
        <v>1240</v>
      </c>
      <c r="E505" s="298" t="s">
        <v>1046</v>
      </c>
      <c r="F505" s="299"/>
      <c r="G505" s="201" t="s">
        <v>688</v>
      </c>
      <c r="H505" s="203">
        <v>5.2999999999999999E-2</v>
      </c>
      <c r="I505" s="204">
        <f>TRUNC(L505*$N$2,2)</f>
        <v>567.39</v>
      </c>
      <c r="J505" s="204">
        <f t="shared" si="77"/>
        <v>30.07</v>
      </c>
      <c r="L505" s="80">
        <v>567.39</v>
      </c>
    </row>
    <row r="506" spans="1:12" ht="15" x14ac:dyDescent="0.25">
      <c r="A506" s="205"/>
      <c r="B506" s="205"/>
      <c r="C506" s="205"/>
      <c r="D506" s="206"/>
      <c r="E506" s="206"/>
      <c r="F506" s="207"/>
      <c r="G506" s="206"/>
      <c r="H506" s="207"/>
      <c r="I506" s="206"/>
      <c r="J506" s="207">
        <f>SUBTOTAL(9,J502:J505)</f>
        <v>38.72</v>
      </c>
      <c r="L506" s="81"/>
    </row>
    <row r="507" spans="1:12" ht="15.75" x14ac:dyDescent="0.25">
      <c r="A507" s="190" t="s">
        <v>873</v>
      </c>
      <c r="B507" s="190" t="s">
        <v>718</v>
      </c>
      <c r="C507" s="190" t="s">
        <v>717</v>
      </c>
      <c r="D507" s="191" t="s">
        <v>716</v>
      </c>
      <c r="E507" s="294" t="s">
        <v>1037</v>
      </c>
      <c r="F507" s="295"/>
      <c r="G507" s="190" t="s">
        <v>715</v>
      </c>
      <c r="H507" s="192" t="s">
        <v>714</v>
      </c>
      <c r="I507" s="192" t="s">
        <v>713</v>
      </c>
      <c r="J507" s="192" t="s">
        <v>221</v>
      </c>
      <c r="L507" s="75" t="s">
        <v>713</v>
      </c>
    </row>
    <row r="508" spans="1:12" ht="51" customHeight="1" x14ac:dyDescent="0.25">
      <c r="A508" s="193" t="s">
        <v>1038</v>
      </c>
      <c r="B508" s="193">
        <v>94273</v>
      </c>
      <c r="C508" s="193" t="s">
        <v>7</v>
      </c>
      <c r="D508" s="194" t="s">
        <v>268</v>
      </c>
      <c r="E508" s="300" t="s">
        <v>1241</v>
      </c>
      <c r="F508" s="301"/>
      <c r="G508" s="193" t="s">
        <v>19</v>
      </c>
      <c r="H508" s="195">
        <v>1</v>
      </c>
      <c r="I508" s="196">
        <f>J508</f>
        <v>36.22</v>
      </c>
      <c r="J508" s="196">
        <f>J514</f>
        <v>36.22</v>
      </c>
      <c r="L508" s="77">
        <f>M508</f>
        <v>0</v>
      </c>
    </row>
    <row r="509" spans="1:12" ht="45" x14ac:dyDescent="0.25">
      <c r="A509" s="197" t="s">
        <v>1040</v>
      </c>
      <c r="B509" s="197">
        <v>88309</v>
      </c>
      <c r="C509" s="197" t="s">
        <v>7</v>
      </c>
      <c r="D509" s="198" t="s">
        <v>1115</v>
      </c>
      <c r="E509" s="296" t="s">
        <v>1039</v>
      </c>
      <c r="F509" s="297"/>
      <c r="G509" s="197" t="s">
        <v>8</v>
      </c>
      <c r="H509" s="199">
        <v>0.2296</v>
      </c>
      <c r="I509" s="200">
        <f>TRUNC(L509*$N$2,2)</f>
        <v>25.37</v>
      </c>
      <c r="J509" s="200">
        <f t="shared" ref="J509:J513" si="78">TRUNC(I509*H509,2)</f>
        <v>5.82</v>
      </c>
      <c r="L509" s="79">
        <v>25.37</v>
      </c>
    </row>
    <row r="510" spans="1:12" ht="45" x14ac:dyDescent="0.25">
      <c r="A510" s="197" t="s">
        <v>1040</v>
      </c>
      <c r="B510" s="197">
        <v>88316</v>
      </c>
      <c r="C510" s="197" t="s">
        <v>7</v>
      </c>
      <c r="D510" s="198" t="s">
        <v>1080</v>
      </c>
      <c r="E510" s="296" t="s">
        <v>1039</v>
      </c>
      <c r="F510" s="297"/>
      <c r="G510" s="197" t="s">
        <v>8</v>
      </c>
      <c r="H510" s="199">
        <v>0.2296</v>
      </c>
      <c r="I510" s="200">
        <f>TRUNC(L510*$N$2,2)</f>
        <v>20.170000000000002</v>
      </c>
      <c r="J510" s="200">
        <f t="shared" si="78"/>
        <v>4.63</v>
      </c>
      <c r="L510" s="79">
        <v>20.170000000000002</v>
      </c>
    </row>
    <row r="511" spans="1:12" ht="45" x14ac:dyDescent="0.25">
      <c r="A511" s="197" t="s">
        <v>1040</v>
      </c>
      <c r="B511" s="197">
        <v>88629</v>
      </c>
      <c r="C511" s="197" t="s">
        <v>7</v>
      </c>
      <c r="D511" s="198" t="s">
        <v>1242</v>
      </c>
      <c r="E511" s="296" t="s">
        <v>1039</v>
      </c>
      <c r="F511" s="297"/>
      <c r="G511" s="197" t="s">
        <v>688</v>
      </c>
      <c r="H511" s="199">
        <v>1.8E-3</v>
      </c>
      <c r="I511" s="200">
        <f>TRUNC(L511*$N$2,2)</f>
        <v>659.68</v>
      </c>
      <c r="J511" s="200">
        <f t="shared" si="78"/>
        <v>1.18</v>
      </c>
      <c r="L511" s="79">
        <v>659.68</v>
      </c>
    </row>
    <row r="512" spans="1:12" ht="30" x14ac:dyDescent="0.25">
      <c r="A512" s="201" t="s">
        <v>1042</v>
      </c>
      <c r="B512" s="201">
        <v>370</v>
      </c>
      <c r="C512" s="201" t="s">
        <v>7</v>
      </c>
      <c r="D512" s="202" t="s">
        <v>1210</v>
      </c>
      <c r="E512" s="298" t="s">
        <v>1046</v>
      </c>
      <c r="F512" s="299"/>
      <c r="G512" s="201" t="s">
        <v>688</v>
      </c>
      <c r="H512" s="203">
        <v>6.6E-3</v>
      </c>
      <c r="I512" s="204">
        <f>TRUNC(L512*$N$2,2)</f>
        <v>130</v>
      </c>
      <c r="J512" s="204">
        <f t="shared" si="78"/>
        <v>0.85</v>
      </c>
      <c r="L512" s="80">
        <v>130</v>
      </c>
    </row>
    <row r="513" spans="1:12" ht="30" x14ac:dyDescent="0.25">
      <c r="A513" s="201" t="s">
        <v>1042</v>
      </c>
      <c r="B513" s="201">
        <v>4059</v>
      </c>
      <c r="C513" s="201" t="s">
        <v>7</v>
      </c>
      <c r="D513" s="202" t="s">
        <v>1243</v>
      </c>
      <c r="E513" s="298" t="s">
        <v>1046</v>
      </c>
      <c r="F513" s="299"/>
      <c r="G513" s="201" t="s">
        <v>19</v>
      </c>
      <c r="H513" s="203">
        <v>1.0049999999999999</v>
      </c>
      <c r="I513" s="204">
        <f>TRUNC(L513*$N$2,2)</f>
        <v>23.63</v>
      </c>
      <c r="J513" s="204">
        <f t="shared" si="78"/>
        <v>23.74</v>
      </c>
      <c r="L513" s="80">
        <v>23.63</v>
      </c>
    </row>
    <row r="514" spans="1:12" ht="15" x14ac:dyDescent="0.25">
      <c r="A514" s="205"/>
      <c r="B514" s="205"/>
      <c r="C514" s="205"/>
      <c r="D514" s="206"/>
      <c r="E514" s="206"/>
      <c r="F514" s="207"/>
      <c r="G514" s="206"/>
      <c r="H514" s="207"/>
      <c r="I514" s="206"/>
      <c r="J514" s="207">
        <f>SUBTOTAL(9,J509:J513)</f>
        <v>36.22</v>
      </c>
      <c r="L514" s="81"/>
    </row>
    <row r="515" spans="1:12" ht="15.75" x14ac:dyDescent="0.25">
      <c r="A515" s="190" t="s">
        <v>874</v>
      </c>
      <c r="B515" s="190" t="s">
        <v>718</v>
      </c>
      <c r="C515" s="190" t="s">
        <v>717</v>
      </c>
      <c r="D515" s="191" t="s">
        <v>716</v>
      </c>
      <c r="E515" s="294" t="s">
        <v>1037</v>
      </c>
      <c r="F515" s="295"/>
      <c r="G515" s="190" t="s">
        <v>715</v>
      </c>
      <c r="H515" s="192" t="s">
        <v>714</v>
      </c>
      <c r="I515" s="192" t="s">
        <v>713</v>
      </c>
      <c r="J515" s="192" t="s">
        <v>221</v>
      </c>
      <c r="L515" s="75" t="s">
        <v>713</v>
      </c>
    </row>
    <row r="516" spans="1:12" ht="390" x14ac:dyDescent="0.25">
      <c r="A516" s="193" t="s">
        <v>1038</v>
      </c>
      <c r="B516" s="193" t="s">
        <v>755</v>
      </c>
      <c r="C516" s="193" t="s">
        <v>681</v>
      </c>
      <c r="D516" s="194" t="s">
        <v>273</v>
      </c>
      <c r="E516" s="300" t="s">
        <v>1039</v>
      </c>
      <c r="F516" s="301"/>
      <c r="G516" s="193" t="s">
        <v>33</v>
      </c>
      <c r="H516" s="195">
        <v>1</v>
      </c>
      <c r="I516" s="196">
        <f>J516</f>
        <v>65000</v>
      </c>
      <c r="J516" s="196">
        <f>J518</f>
        <v>65000</v>
      </c>
      <c r="L516" s="77">
        <f>M516</f>
        <v>0</v>
      </c>
    </row>
    <row r="517" spans="1:12" ht="390" x14ac:dyDescent="0.25">
      <c r="A517" s="201" t="s">
        <v>1042</v>
      </c>
      <c r="B517" s="201" t="s">
        <v>1557</v>
      </c>
      <c r="C517" s="201" t="s">
        <v>681</v>
      </c>
      <c r="D517" s="202" t="s">
        <v>273</v>
      </c>
      <c r="E517" s="298" t="s">
        <v>1046</v>
      </c>
      <c r="F517" s="299"/>
      <c r="G517" s="201" t="s">
        <v>33</v>
      </c>
      <c r="H517" s="203">
        <v>1</v>
      </c>
      <c r="I517" s="204">
        <f>TRUNC(L517*$N$2,2)</f>
        <v>65000</v>
      </c>
      <c r="J517" s="204">
        <f>TRUNC(I517*H517,2)</f>
        <v>65000</v>
      </c>
      <c r="L517" s="80">
        <v>65000</v>
      </c>
    </row>
    <row r="518" spans="1:12" ht="15" x14ac:dyDescent="0.25">
      <c r="A518" s="205"/>
      <c r="B518" s="205"/>
      <c r="C518" s="205"/>
      <c r="D518" s="206"/>
      <c r="E518" s="206"/>
      <c r="F518" s="207"/>
      <c r="G518" s="206"/>
      <c r="H518" s="207"/>
      <c r="I518" s="206"/>
      <c r="J518" s="207">
        <f>SUBTOTAL(9,J517)</f>
        <v>65000</v>
      </c>
      <c r="L518" s="81"/>
    </row>
    <row r="519" spans="1:12" ht="15.75" x14ac:dyDescent="0.25">
      <c r="A519" s="190" t="s">
        <v>875</v>
      </c>
      <c r="B519" s="190" t="s">
        <v>718</v>
      </c>
      <c r="C519" s="190" t="s">
        <v>717</v>
      </c>
      <c r="D519" s="191" t="s">
        <v>716</v>
      </c>
      <c r="E519" s="294" t="s">
        <v>1037</v>
      </c>
      <c r="F519" s="295"/>
      <c r="G519" s="190" t="s">
        <v>715</v>
      </c>
      <c r="H519" s="192" t="s">
        <v>714</v>
      </c>
      <c r="I519" s="192" t="s">
        <v>713</v>
      </c>
      <c r="J519" s="192" t="s">
        <v>221</v>
      </c>
      <c r="L519" s="75" t="s">
        <v>713</v>
      </c>
    </row>
    <row r="520" spans="1:12" ht="38.25" customHeight="1" x14ac:dyDescent="0.25">
      <c r="A520" s="193" t="s">
        <v>1038</v>
      </c>
      <c r="B520" s="193">
        <v>89957</v>
      </c>
      <c r="C520" s="193" t="s">
        <v>7</v>
      </c>
      <c r="D520" s="194" t="s">
        <v>459</v>
      </c>
      <c r="E520" s="300" t="s">
        <v>1244</v>
      </c>
      <c r="F520" s="301"/>
      <c r="G520" s="193" t="s">
        <v>33</v>
      </c>
      <c r="H520" s="195">
        <v>1</v>
      </c>
      <c r="I520" s="196">
        <f>J520</f>
        <v>125.12</v>
      </c>
      <c r="J520" s="196">
        <f>J527</f>
        <v>125.12</v>
      </c>
      <c r="L520" s="77">
        <f>M520</f>
        <v>0</v>
      </c>
    </row>
    <row r="521" spans="1:12" ht="25.5" customHeight="1" x14ac:dyDescent="0.25">
      <c r="A521" s="197" t="s">
        <v>1040</v>
      </c>
      <c r="B521" s="197">
        <v>89356</v>
      </c>
      <c r="C521" s="197" t="s">
        <v>7</v>
      </c>
      <c r="D521" s="198" t="s">
        <v>1245</v>
      </c>
      <c r="E521" s="296" t="s">
        <v>1244</v>
      </c>
      <c r="F521" s="297"/>
      <c r="G521" s="197" t="s">
        <v>19</v>
      </c>
      <c r="H521" s="199">
        <v>2.14</v>
      </c>
      <c r="I521" s="200">
        <f t="shared" ref="I521:I526" si="79">TRUNC(L521*$N$2,2)</f>
        <v>21.31</v>
      </c>
      <c r="J521" s="200">
        <f t="shared" ref="J521:J526" si="80">TRUNC(I521*H521,2)</f>
        <v>45.6</v>
      </c>
      <c r="L521" s="79">
        <v>21.31</v>
      </c>
    </row>
    <row r="522" spans="1:12" ht="25.5" customHeight="1" x14ac:dyDescent="0.25">
      <c r="A522" s="197" t="s">
        <v>1040</v>
      </c>
      <c r="B522" s="197">
        <v>89362</v>
      </c>
      <c r="C522" s="197" t="s">
        <v>7</v>
      </c>
      <c r="D522" s="198" t="s">
        <v>1246</v>
      </c>
      <c r="E522" s="296" t="s">
        <v>1244</v>
      </c>
      <c r="F522" s="297"/>
      <c r="G522" s="197" t="s">
        <v>33</v>
      </c>
      <c r="H522" s="199">
        <v>1.18</v>
      </c>
      <c r="I522" s="200">
        <f t="shared" si="79"/>
        <v>8.33</v>
      </c>
      <c r="J522" s="200">
        <f t="shared" si="80"/>
        <v>9.82</v>
      </c>
      <c r="L522" s="79">
        <v>8.33</v>
      </c>
    </row>
    <row r="523" spans="1:12" ht="38.25" customHeight="1" x14ac:dyDescent="0.25">
      <c r="A523" s="197" t="s">
        <v>1040</v>
      </c>
      <c r="B523" s="197">
        <v>89366</v>
      </c>
      <c r="C523" s="197" t="s">
        <v>7</v>
      </c>
      <c r="D523" s="198" t="s">
        <v>1247</v>
      </c>
      <c r="E523" s="296" t="s">
        <v>1244</v>
      </c>
      <c r="F523" s="297"/>
      <c r="G523" s="197" t="s">
        <v>33</v>
      </c>
      <c r="H523" s="199">
        <v>1</v>
      </c>
      <c r="I523" s="200">
        <f t="shared" si="79"/>
        <v>14.8</v>
      </c>
      <c r="J523" s="200">
        <f t="shared" si="80"/>
        <v>14.8</v>
      </c>
      <c r="L523" s="79">
        <v>14.8</v>
      </c>
    </row>
    <row r="524" spans="1:12" ht="25.5" customHeight="1" x14ac:dyDescent="0.25">
      <c r="A524" s="197" t="s">
        <v>1040</v>
      </c>
      <c r="B524" s="197">
        <v>89395</v>
      </c>
      <c r="C524" s="197" t="s">
        <v>7</v>
      </c>
      <c r="D524" s="198" t="s">
        <v>1248</v>
      </c>
      <c r="E524" s="296" t="s">
        <v>1244</v>
      </c>
      <c r="F524" s="297"/>
      <c r="G524" s="197" t="s">
        <v>33</v>
      </c>
      <c r="H524" s="199">
        <v>0.89</v>
      </c>
      <c r="I524" s="200">
        <f t="shared" si="79"/>
        <v>11.49</v>
      </c>
      <c r="J524" s="200">
        <f t="shared" si="80"/>
        <v>10.220000000000001</v>
      </c>
      <c r="L524" s="79">
        <v>11.49</v>
      </c>
    </row>
    <row r="525" spans="1:12" ht="38.25" customHeight="1" x14ac:dyDescent="0.25">
      <c r="A525" s="197" t="s">
        <v>1040</v>
      </c>
      <c r="B525" s="197">
        <v>90443</v>
      </c>
      <c r="C525" s="197" t="s">
        <v>7</v>
      </c>
      <c r="D525" s="198" t="s">
        <v>1249</v>
      </c>
      <c r="E525" s="296" t="s">
        <v>1244</v>
      </c>
      <c r="F525" s="297"/>
      <c r="G525" s="197" t="s">
        <v>19</v>
      </c>
      <c r="H525" s="199">
        <v>2.14</v>
      </c>
      <c r="I525" s="200">
        <f t="shared" si="79"/>
        <v>7.01</v>
      </c>
      <c r="J525" s="200">
        <f t="shared" si="80"/>
        <v>15</v>
      </c>
      <c r="L525" s="79">
        <v>7.01</v>
      </c>
    </row>
    <row r="526" spans="1:12" ht="38.25" customHeight="1" x14ac:dyDescent="0.25">
      <c r="A526" s="197" t="s">
        <v>1040</v>
      </c>
      <c r="B526" s="197">
        <v>90466</v>
      </c>
      <c r="C526" s="197" t="s">
        <v>7</v>
      </c>
      <c r="D526" s="198" t="s">
        <v>1250</v>
      </c>
      <c r="E526" s="296" t="s">
        <v>1244</v>
      </c>
      <c r="F526" s="297"/>
      <c r="G526" s="197" t="s">
        <v>19</v>
      </c>
      <c r="H526" s="199">
        <v>2.14</v>
      </c>
      <c r="I526" s="200">
        <f t="shared" si="79"/>
        <v>13.87</v>
      </c>
      <c r="J526" s="200">
        <f t="shared" si="80"/>
        <v>29.68</v>
      </c>
      <c r="L526" s="79">
        <v>13.87</v>
      </c>
    </row>
    <row r="527" spans="1:12" ht="15" x14ac:dyDescent="0.25">
      <c r="A527" s="205"/>
      <c r="B527" s="205"/>
      <c r="C527" s="205"/>
      <c r="D527" s="206"/>
      <c r="E527" s="206"/>
      <c r="F527" s="207"/>
      <c r="G527" s="206"/>
      <c r="H527" s="207"/>
      <c r="I527" s="206"/>
      <c r="J527" s="207">
        <f>SUBTOTAL(9,J521:J526)</f>
        <v>125.12</v>
      </c>
      <c r="L527" s="81"/>
    </row>
    <row r="528" spans="1:12" ht="15.75" x14ac:dyDescent="0.25">
      <c r="A528" s="190" t="s">
        <v>876</v>
      </c>
      <c r="B528" s="190" t="s">
        <v>718</v>
      </c>
      <c r="C528" s="190" t="s">
        <v>717</v>
      </c>
      <c r="D528" s="191" t="s">
        <v>716</v>
      </c>
      <c r="E528" s="294" t="s">
        <v>1037</v>
      </c>
      <c r="F528" s="295"/>
      <c r="G528" s="190" t="s">
        <v>715</v>
      </c>
      <c r="H528" s="192" t="s">
        <v>714</v>
      </c>
      <c r="I528" s="192" t="s">
        <v>713</v>
      </c>
      <c r="J528" s="192" t="s">
        <v>221</v>
      </c>
      <c r="L528" s="75" t="s">
        <v>713</v>
      </c>
    </row>
    <row r="529" spans="1:12" ht="38.25" customHeight="1" x14ac:dyDescent="0.25">
      <c r="A529" s="193" t="s">
        <v>1038</v>
      </c>
      <c r="B529" s="193">
        <v>89986</v>
      </c>
      <c r="C529" s="193" t="s">
        <v>7</v>
      </c>
      <c r="D529" s="194" t="s">
        <v>460</v>
      </c>
      <c r="E529" s="300" t="s">
        <v>1244</v>
      </c>
      <c r="F529" s="301"/>
      <c r="G529" s="193" t="s">
        <v>33</v>
      </c>
      <c r="H529" s="195">
        <v>1</v>
      </c>
      <c r="I529" s="196">
        <f>J529</f>
        <v>87.550000000000011</v>
      </c>
      <c r="J529" s="196">
        <f>J534</f>
        <v>87.550000000000011</v>
      </c>
      <c r="L529" s="77">
        <f>M529</f>
        <v>0</v>
      </c>
    </row>
    <row r="530" spans="1:12" ht="45" x14ac:dyDescent="0.25">
      <c r="A530" s="197" t="s">
        <v>1040</v>
      </c>
      <c r="B530" s="197">
        <v>88248</v>
      </c>
      <c r="C530" s="197" t="s">
        <v>7</v>
      </c>
      <c r="D530" s="198" t="s">
        <v>1251</v>
      </c>
      <c r="E530" s="296" t="s">
        <v>1039</v>
      </c>
      <c r="F530" s="297"/>
      <c r="G530" s="197" t="s">
        <v>8</v>
      </c>
      <c r="H530" s="199">
        <v>0.18290000000000001</v>
      </c>
      <c r="I530" s="200">
        <f>TRUNC(L530*$N$2,2)</f>
        <v>20.399999999999999</v>
      </c>
      <c r="J530" s="200">
        <f t="shared" ref="J530:J533" si="81">TRUNC(I530*H530,2)</f>
        <v>3.73</v>
      </c>
      <c r="L530" s="79">
        <v>20.399999999999999</v>
      </c>
    </row>
    <row r="531" spans="1:12" ht="45" x14ac:dyDescent="0.25">
      <c r="A531" s="197" t="s">
        <v>1040</v>
      </c>
      <c r="B531" s="197">
        <v>88267</v>
      </c>
      <c r="C531" s="197" t="s">
        <v>7</v>
      </c>
      <c r="D531" s="198" t="s">
        <v>1121</v>
      </c>
      <c r="E531" s="296" t="s">
        <v>1039</v>
      </c>
      <c r="F531" s="297"/>
      <c r="G531" s="197" t="s">
        <v>8</v>
      </c>
      <c r="H531" s="199">
        <v>0.18290000000000001</v>
      </c>
      <c r="I531" s="200">
        <f>TRUNC(L531*$N$2,2)</f>
        <v>24.19</v>
      </c>
      <c r="J531" s="200">
        <f t="shared" si="81"/>
        <v>4.42</v>
      </c>
      <c r="L531" s="79">
        <v>24.19</v>
      </c>
    </row>
    <row r="532" spans="1:12" ht="30" x14ac:dyDescent="0.25">
      <c r="A532" s="201" t="s">
        <v>1042</v>
      </c>
      <c r="B532" s="201">
        <v>3148</v>
      </c>
      <c r="C532" s="201" t="s">
        <v>7</v>
      </c>
      <c r="D532" s="202" t="s">
        <v>1252</v>
      </c>
      <c r="E532" s="298" t="s">
        <v>1046</v>
      </c>
      <c r="F532" s="299"/>
      <c r="G532" s="201" t="s">
        <v>33</v>
      </c>
      <c r="H532" s="203">
        <v>8.3999999999999995E-3</v>
      </c>
      <c r="I532" s="204">
        <f>TRUNC(L532*$N$2,2)</f>
        <v>7.37</v>
      </c>
      <c r="J532" s="204">
        <f t="shared" si="81"/>
        <v>0.06</v>
      </c>
      <c r="L532" s="80">
        <v>7.37</v>
      </c>
    </row>
    <row r="533" spans="1:12" ht="30" x14ac:dyDescent="0.25">
      <c r="A533" s="201" t="s">
        <v>1042</v>
      </c>
      <c r="B533" s="201">
        <v>6006</v>
      </c>
      <c r="C533" s="201" t="s">
        <v>7</v>
      </c>
      <c r="D533" s="202" t="s">
        <v>1253</v>
      </c>
      <c r="E533" s="298" t="s">
        <v>1046</v>
      </c>
      <c r="F533" s="299"/>
      <c r="G533" s="201" t="s">
        <v>33</v>
      </c>
      <c r="H533" s="203">
        <v>1</v>
      </c>
      <c r="I533" s="204">
        <f>TRUNC(L533*$N$2,2)</f>
        <v>79.34</v>
      </c>
      <c r="J533" s="204">
        <f t="shared" si="81"/>
        <v>79.34</v>
      </c>
      <c r="L533" s="80">
        <v>79.34</v>
      </c>
    </row>
    <row r="534" spans="1:12" ht="15" x14ac:dyDescent="0.25">
      <c r="A534" s="205"/>
      <c r="B534" s="205"/>
      <c r="C534" s="205"/>
      <c r="D534" s="206"/>
      <c r="E534" s="206"/>
      <c r="F534" s="207"/>
      <c r="G534" s="206"/>
      <c r="H534" s="207"/>
      <c r="I534" s="206"/>
      <c r="J534" s="207">
        <f>SUBTOTAL(9,J530:J533)</f>
        <v>87.550000000000011</v>
      </c>
      <c r="L534" s="81"/>
    </row>
    <row r="535" spans="1:12" ht="15.75" x14ac:dyDescent="0.25">
      <c r="A535" s="190" t="s">
        <v>877</v>
      </c>
      <c r="B535" s="190" t="s">
        <v>718</v>
      </c>
      <c r="C535" s="190" t="s">
        <v>717</v>
      </c>
      <c r="D535" s="191" t="s">
        <v>716</v>
      </c>
      <c r="E535" s="294" t="s">
        <v>1037</v>
      </c>
      <c r="F535" s="295"/>
      <c r="G535" s="190" t="s">
        <v>715</v>
      </c>
      <c r="H535" s="192" t="s">
        <v>714</v>
      </c>
      <c r="I535" s="192" t="s">
        <v>713</v>
      </c>
      <c r="J535" s="192" t="s">
        <v>221</v>
      </c>
      <c r="L535" s="75" t="s">
        <v>713</v>
      </c>
    </row>
    <row r="536" spans="1:12" ht="25.5" customHeight="1" x14ac:dyDescent="0.25">
      <c r="A536" s="193" t="s">
        <v>1038</v>
      </c>
      <c r="B536" s="193">
        <v>100860</v>
      </c>
      <c r="C536" s="193" t="s">
        <v>7</v>
      </c>
      <c r="D536" s="194" t="s">
        <v>462</v>
      </c>
      <c r="E536" s="300" t="s">
        <v>1244</v>
      </c>
      <c r="F536" s="301"/>
      <c r="G536" s="193" t="s">
        <v>33</v>
      </c>
      <c r="H536" s="195">
        <v>1</v>
      </c>
      <c r="I536" s="196">
        <f>J536</f>
        <v>103.67</v>
      </c>
      <c r="J536" s="196">
        <f>J541</f>
        <v>103.67</v>
      </c>
      <c r="L536" s="77">
        <f>M536</f>
        <v>0</v>
      </c>
    </row>
    <row r="537" spans="1:12" ht="45" x14ac:dyDescent="0.25">
      <c r="A537" s="197" t="s">
        <v>1040</v>
      </c>
      <c r="B537" s="197">
        <v>88267</v>
      </c>
      <c r="C537" s="197" t="s">
        <v>7</v>
      </c>
      <c r="D537" s="198" t="s">
        <v>1121</v>
      </c>
      <c r="E537" s="296" t="s">
        <v>1039</v>
      </c>
      <c r="F537" s="297"/>
      <c r="G537" s="197" t="s">
        <v>8</v>
      </c>
      <c r="H537" s="199">
        <v>0.44669999999999999</v>
      </c>
      <c r="I537" s="200">
        <f>TRUNC(L537*$N$2,2)</f>
        <v>24.19</v>
      </c>
      <c r="J537" s="200">
        <f t="shared" ref="J537:J540" si="82">TRUNC(I537*H537,2)</f>
        <v>10.8</v>
      </c>
      <c r="L537" s="79">
        <v>24.19</v>
      </c>
    </row>
    <row r="538" spans="1:12" ht="45" x14ac:dyDescent="0.25">
      <c r="A538" s="197" t="s">
        <v>1040</v>
      </c>
      <c r="B538" s="197">
        <v>88316</v>
      </c>
      <c r="C538" s="197" t="s">
        <v>7</v>
      </c>
      <c r="D538" s="198" t="s">
        <v>1080</v>
      </c>
      <c r="E538" s="296" t="s">
        <v>1039</v>
      </c>
      <c r="F538" s="297"/>
      <c r="G538" s="197" t="s">
        <v>8</v>
      </c>
      <c r="H538" s="199">
        <v>0.14069999999999999</v>
      </c>
      <c r="I538" s="200">
        <f>TRUNC(L538*$N$2,2)</f>
        <v>20.170000000000002</v>
      </c>
      <c r="J538" s="200">
        <f t="shared" si="82"/>
        <v>2.83</v>
      </c>
      <c r="L538" s="79">
        <v>20.170000000000002</v>
      </c>
    </row>
    <row r="539" spans="1:12" ht="30" x14ac:dyDescent="0.25">
      <c r="A539" s="201" t="s">
        <v>1042</v>
      </c>
      <c r="B539" s="201">
        <v>1368</v>
      </c>
      <c r="C539" s="201" t="s">
        <v>7</v>
      </c>
      <c r="D539" s="202" t="s">
        <v>1254</v>
      </c>
      <c r="E539" s="298" t="s">
        <v>1046</v>
      </c>
      <c r="F539" s="299"/>
      <c r="G539" s="201" t="s">
        <v>33</v>
      </c>
      <c r="H539" s="203">
        <v>1</v>
      </c>
      <c r="I539" s="204">
        <f>TRUNC(L539*$N$2,2)</f>
        <v>90</v>
      </c>
      <c r="J539" s="204">
        <f t="shared" si="82"/>
        <v>90</v>
      </c>
      <c r="L539" s="80">
        <v>90</v>
      </c>
    </row>
    <row r="540" spans="1:12" ht="30" x14ac:dyDescent="0.25">
      <c r="A540" s="201" t="s">
        <v>1042</v>
      </c>
      <c r="B540" s="201">
        <v>3146</v>
      </c>
      <c r="C540" s="201" t="s">
        <v>7</v>
      </c>
      <c r="D540" s="202" t="s">
        <v>1255</v>
      </c>
      <c r="E540" s="298" t="s">
        <v>1046</v>
      </c>
      <c r="F540" s="299"/>
      <c r="G540" s="201" t="s">
        <v>33</v>
      </c>
      <c r="H540" s="203">
        <v>2.1000000000000001E-2</v>
      </c>
      <c r="I540" s="204">
        <f>TRUNC(L540*$N$2,2)</f>
        <v>2</v>
      </c>
      <c r="J540" s="204">
        <f t="shared" si="82"/>
        <v>0.04</v>
      </c>
      <c r="L540" s="80">
        <v>2</v>
      </c>
    </row>
    <row r="541" spans="1:12" ht="15" x14ac:dyDescent="0.25">
      <c r="A541" s="205"/>
      <c r="B541" s="205"/>
      <c r="C541" s="205"/>
      <c r="D541" s="206"/>
      <c r="E541" s="206"/>
      <c r="F541" s="207"/>
      <c r="G541" s="206"/>
      <c r="H541" s="207"/>
      <c r="I541" s="206"/>
      <c r="J541" s="207">
        <f>SUBTOTAL(9,J537:J540)</f>
        <v>103.67</v>
      </c>
      <c r="L541" s="81"/>
    </row>
    <row r="542" spans="1:12" ht="15.75" x14ac:dyDescent="0.25">
      <c r="A542" s="190" t="s">
        <v>878</v>
      </c>
      <c r="B542" s="190" t="s">
        <v>718</v>
      </c>
      <c r="C542" s="190" t="s">
        <v>717</v>
      </c>
      <c r="D542" s="191" t="s">
        <v>716</v>
      </c>
      <c r="E542" s="294" t="s">
        <v>1037</v>
      </c>
      <c r="F542" s="295"/>
      <c r="G542" s="190" t="s">
        <v>715</v>
      </c>
      <c r="H542" s="192" t="s">
        <v>714</v>
      </c>
      <c r="I542" s="192" t="s">
        <v>713</v>
      </c>
      <c r="J542" s="192" t="s">
        <v>221</v>
      </c>
      <c r="L542" s="75" t="s">
        <v>713</v>
      </c>
    </row>
    <row r="543" spans="1:12" ht="38.25" customHeight="1" x14ac:dyDescent="0.25">
      <c r="A543" s="193" t="s">
        <v>1038</v>
      </c>
      <c r="B543" s="193">
        <v>104327</v>
      </c>
      <c r="C543" s="193" t="s">
        <v>7</v>
      </c>
      <c r="D543" s="194" t="s">
        <v>463</v>
      </c>
      <c r="E543" s="300" t="s">
        <v>1244</v>
      </c>
      <c r="F543" s="301"/>
      <c r="G543" s="193" t="s">
        <v>33</v>
      </c>
      <c r="H543" s="195">
        <v>1</v>
      </c>
      <c r="I543" s="196">
        <f>J543</f>
        <v>17.090000000000003</v>
      </c>
      <c r="J543" s="196">
        <f>J550</f>
        <v>17.090000000000003</v>
      </c>
      <c r="L543" s="77">
        <f>M543</f>
        <v>0</v>
      </c>
    </row>
    <row r="544" spans="1:12" ht="45" x14ac:dyDescent="0.25">
      <c r="A544" s="197" t="s">
        <v>1040</v>
      </c>
      <c r="B544" s="197">
        <v>88248</v>
      </c>
      <c r="C544" s="197" t="s">
        <v>7</v>
      </c>
      <c r="D544" s="198" t="s">
        <v>1251</v>
      </c>
      <c r="E544" s="296" t="s">
        <v>1039</v>
      </c>
      <c r="F544" s="297"/>
      <c r="G544" s="197" t="s">
        <v>8</v>
      </c>
      <c r="H544" s="199">
        <v>0.16520000000000001</v>
      </c>
      <c r="I544" s="200">
        <f t="shared" ref="I544:I549" si="83">TRUNC(L544*$N$2,2)</f>
        <v>20.399999999999999</v>
      </c>
      <c r="J544" s="200">
        <f t="shared" ref="J544:J549" si="84">TRUNC(I544*H544,2)</f>
        <v>3.37</v>
      </c>
      <c r="L544" s="79">
        <v>20.399999999999999</v>
      </c>
    </row>
    <row r="545" spans="1:12" ht="45" x14ac:dyDescent="0.25">
      <c r="A545" s="197" t="s">
        <v>1040</v>
      </c>
      <c r="B545" s="197">
        <v>88267</v>
      </c>
      <c r="C545" s="197" t="s">
        <v>7</v>
      </c>
      <c r="D545" s="198" t="s">
        <v>1121</v>
      </c>
      <c r="E545" s="296" t="s">
        <v>1039</v>
      </c>
      <c r="F545" s="297"/>
      <c r="G545" s="197" t="s">
        <v>8</v>
      </c>
      <c r="H545" s="199">
        <v>0.16520000000000001</v>
      </c>
      <c r="I545" s="200">
        <f t="shared" si="83"/>
        <v>24.19</v>
      </c>
      <c r="J545" s="200">
        <f t="shared" si="84"/>
        <v>3.99</v>
      </c>
      <c r="L545" s="79">
        <v>24.19</v>
      </c>
    </row>
    <row r="546" spans="1:12" ht="15" x14ac:dyDescent="0.25">
      <c r="A546" s="201" t="s">
        <v>1042</v>
      </c>
      <c r="B546" s="201">
        <v>122</v>
      </c>
      <c r="C546" s="201" t="s">
        <v>7</v>
      </c>
      <c r="D546" s="202" t="s">
        <v>1256</v>
      </c>
      <c r="E546" s="298" t="s">
        <v>1046</v>
      </c>
      <c r="F546" s="299"/>
      <c r="G546" s="201" t="s">
        <v>33</v>
      </c>
      <c r="H546" s="203">
        <v>4.8999999999999998E-3</v>
      </c>
      <c r="I546" s="204">
        <f t="shared" si="83"/>
        <v>50.01</v>
      </c>
      <c r="J546" s="204">
        <f t="shared" si="84"/>
        <v>0.24</v>
      </c>
      <c r="L546" s="80">
        <v>50.01</v>
      </c>
    </row>
    <row r="547" spans="1:12" ht="30" x14ac:dyDescent="0.25">
      <c r="A547" s="201" t="s">
        <v>1042</v>
      </c>
      <c r="B547" s="201">
        <v>11743</v>
      </c>
      <c r="C547" s="201" t="s">
        <v>7</v>
      </c>
      <c r="D547" s="202" t="s">
        <v>1257</v>
      </c>
      <c r="E547" s="298" t="s">
        <v>1046</v>
      </c>
      <c r="F547" s="299"/>
      <c r="G547" s="201" t="s">
        <v>33</v>
      </c>
      <c r="H547" s="203">
        <v>1</v>
      </c>
      <c r="I547" s="204">
        <f t="shared" si="83"/>
        <v>9</v>
      </c>
      <c r="J547" s="204">
        <f t="shared" si="84"/>
        <v>9</v>
      </c>
      <c r="L547" s="80">
        <v>9</v>
      </c>
    </row>
    <row r="548" spans="1:12" ht="30" x14ac:dyDescent="0.25">
      <c r="A548" s="201" t="s">
        <v>1042</v>
      </c>
      <c r="B548" s="201">
        <v>20083</v>
      </c>
      <c r="C548" s="201" t="s">
        <v>7</v>
      </c>
      <c r="D548" s="202" t="s">
        <v>1258</v>
      </c>
      <c r="E548" s="298" t="s">
        <v>1046</v>
      </c>
      <c r="F548" s="299"/>
      <c r="G548" s="201" t="s">
        <v>33</v>
      </c>
      <c r="H548" s="203">
        <v>7.4999999999999997E-3</v>
      </c>
      <c r="I548" s="204">
        <f t="shared" si="83"/>
        <v>56.66</v>
      </c>
      <c r="J548" s="204">
        <f t="shared" si="84"/>
        <v>0.42</v>
      </c>
      <c r="L548" s="80">
        <v>56.66</v>
      </c>
    </row>
    <row r="549" spans="1:12" ht="15" x14ac:dyDescent="0.25">
      <c r="A549" s="201" t="s">
        <v>1042</v>
      </c>
      <c r="B549" s="201">
        <v>38383</v>
      </c>
      <c r="C549" s="201" t="s">
        <v>7</v>
      </c>
      <c r="D549" s="202" t="s">
        <v>1259</v>
      </c>
      <c r="E549" s="298" t="s">
        <v>1046</v>
      </c>
      <c r="F549" s="299"/>
      <c r="G549" s="201" t="s">
        <v>33</v>
      </c>
      <c r="H549" s="203">
        <v>3.5999999999999997E-2</v>
      </c>
      <c r="I549" s="204">
        <f t="shared" si="83"/>
        <v>2.06</v>
      </c>
      <c r="J549" s="204">
        <f t="shared" si="84"/>
        <v>7.0000000000000007E-2</v>
      </c>
      <c r="L549" s="80">
        <v>2.06</v>
      </c>
    </row>
    <row r="550" spans="1:12" ht="15" x14ac:dyDescent="0.25">
      <c r="A550" s="205"/>
      <c r="B550" s="205"/>
      <c r="C550" s="205"/>
      <c r="D550" s="206"/>
      <c r="E550" s="206"/>
      <c r="F550" s="207"/>
      <c r="G550" s="206"/>
      <c r="H550" s="207"/>
      <c r="I550" s="206"/>
      <c r="J550" s="207">
        <f>SUBTOTAL(9,J544:J549)</f>
        <v>17.090000000000003</v>
      </c>
      <c r="L550" s="81"/>
    </row>
    <row r="551" spans="1:12" ht="15.75" x14ac:dyDescent="0.25">
      <c r="A551" s="190" t="s">
        <v>879</v>
      </c>
      <c r="B551" s="190" t="s">
        <v>718</v>
      </c>
      <c r="C551" s="190" t="s">
        <v>717</v>
      </c>
      <c r="D551" s="191" t="s">
        <v>716</v>
      </c>
      <c r="E551" s="294" t="s">
        <v>1037</v>
      </c>
      <c r="F551" s="295"/>
      <c r="G551" s="190" t="s">
        <v>715</v>
      </c>
      <c r="H551" s="192" t="s">
        <v>714</v>
      </c>
      <c r="I551" s="192" t="s">
        <v>713</v>
      </c>
      <c r="J551" s="192" t="s">
        <v>221</v>
      </c>
      <c r="L551" s="75" t="s">
        <v>713</v>
      </c>
    </row>
    <row r="552" spans="1:12" ht="38.25" customHeight="1" x14ac:dyDescent="0.25">
      <c r="A552" s="193" t="s">
        <v>1038</v>
      </c>
      <c r="B552" s="193">
        <v>102623</v>
      </c>
      <c r="C552" s="193" t="s">
        <v>7</v>
      </c>
      <c r="D552" s="194" t="s">
        <v>502</v>
      </c>
      <c r="E552" s="300" t="s">
        <v>1244</v>
      </c>
      <c r="F552" s="301"/>
      <c r="G552" s="193" t="s">
        <v>33</v>
      </c>
      <c r="H552" s="195">
        <v>1</v>
      </c>
      <c r="I552" s="196">
        <f>J552</f>
        <v>826.13999999999987</v>
      </c>
      <c r="J552" s="196">
        <f>J567</f>
        <v>826.13999999999987</v>
      </c>
      <c r="L552" s="77">
        <f>M552</f>
        <v>0</v>
      </c>
    </row>
    <row r="553" spans="1:12" ht="25.5" customHeight="1" x14ac:dyDescent="0.25">
      <c r="A553" s="197" t="s">
        <v>1040</v>
      </c>
      <c r="B553" s="197">
        <v>102591</v>
      </c>
      <c r="C553" s="197" t="s">
        <v>7</v>
      </c>
      <c r="D553" s="198" t="s">
        <v>1260</v>
      </c>
      <c r="E553" s="296" t="s">
        <v>1244</v>
      </c>
      <c r="F553" s="297"/>
      <c r="G553" s="197" t="s">
        <v>33</v>
      </c>
      <c r="H553" s="199">
        <v>3</v>
      </c>
      <c r="I553" s="200">
        <f t="shared" ref="I553:I566" si="85">TRUNC(L553*$N$2,2)</f>
        <v>3.81</v>
      </c>
      <c r="J553" s="200">
        <f t="shared" ref="J553:J566" si="86">TRUNC(I553*H553,2)</f>
        <v>11.43</v>
      </c>
      <c r="L553" s="79">
        <v>3.81</v>
      </c>
    </row>
    <row r="554" spans="1:12" ht="25.5" customHeight="1" x14ac:dyDescent="0.25">
      <c r="A554" s="197" t="s">
        <v>1040</v>
      </c>
      <c r="B554" s="197">
        <v>102595</v>
      </c>
      <c r="C554" s="197" t="s">
        <v>7</v>
      </c>
      <c r="D554" s="198" t="s">
        <v>1261</v>
      </c>
      <c r="E554" s="296" t="s">
        <v>1244</v>
      </c>
      <c r="F554" s="297"/>
      <c r="G554" s="197" t="s">
        <v>33</v>
      </c>
      <c r="H554" s="199">
        <v>1</v>
      </c>
      <c r="I554" s="200">
        <f t="shared" si="85"/>
        <v>4.8600000000000003</v>
      </c>
      <c r="J554" s="200">
        <f t="shared" si="86"/>
        <v>4.8600000000000003</v>
      </c>
      <c r="L554" s="79">
        <v>4.8600000000000003</v>
      </c>
    </row>
    <row r="555" spans="1:12" ht="25.5" customHeight="1" x14ac:dyDescent="0.25">
      <c r="A555" s="197" t="s">
        <v>1040</v>
      </c>
      <c r="B555" s="197">
        <v>102607</v>
      </c>
      <c r="C555" s="197" t="s">
        <v>7</v>
      </c>
      <c r="D555" s="198" t="s">
        <v>1262</v>
      </c>
      <c r="E555" s="296" t="s">
        <v>1244</v>
      </c>
      <c r="F555" s="297"/>
      <c r="G555" s="197" t="s">
        <v>33</v>
      </c>
      <c r="H555" s="199">
        <v>1</v>
      </c>
      <c r="I555" s="200">
        <f t="shared" si="85"/>
        <v>506.73</v>
      </c>
      <c r="J555" s="200">
        <f t="shared" si="86"/>
        <v>506.73</v>
      </c>
      <c r="L555" s="79">
        <v>506.73</v>
      </c>
    </row>
    <row r="556" spans="1:12" ht="25.5" customHeight="1" x14ac:dyDescent="0.25">
      <c r="A556" s="197" t="s">
        <v>1040</v>
      </c>
      <c r="B556" s="197">
        <v>94489</v>
      </c>
      <c r="C556" s="197" t="s">
        <v>7</v>
      </c>
      <c r="D556" s="198" t="s">
        <v>1263</v>
      </c>
      <c r="E556" s="296" t="s">
        <v>1244</v>
      </c>
      <c r="F556" s="297"/>
      <c r="G556" s="197" t="s">
        <v>33</v>
      </c>
      <c r="H556" s="199">
        <v>2</v>
      </c>
      <c r="I556" s="200">
        <f t="shared" si="85"/>
        <v>22.97</v>
      </c>
      <c r="J556" s="200">
        <f t="shared" si="86"/>
        <v>45.94</v>
      </c>
      <c r="L556" s="79">
        <v>22.97</v>
      </c>
    </row>
    <row r="557" spans="1:12" ht="25.5" customHeight="1" x14ac:dyDescent="0.25">
      <c r="A557" s="197" t="s">
        <v>1040</v>
      </c>
      <c r="B557" s="197">
        <v>94491</v>
      </c>
      <c r="C557" s="197" t="s">
        <v>7</v>
      </c>
      <c r="D557" s="198" t="s">
        <v>1264</v>
      </c>
      <c r="E557" s="296" t="s">
        <v>1244</v>
      </c>
      <c r="F557" s="297"/>
      <c r="G557" s="197" t="s">
        <v>33</v>
      </c>
      <c r="H557" s="199">
        <v>1</v>
      </c>
      <c r="I557" s="200">
        <f t="shared" si="85"/>
        <v>45.96</v>
      </c>
      <c r="J557" s="200">
        <f t="shared" si="86"/>
        <v>45.96</v>
      </c>
      <c r="L557" s="79">
        <v>45.96</v>
      </c>
    </row>
    <row r="558" spans="1:12" ht="25.5" customHeight="1" x14ac:dyDescent="0.25">
      <c r="A558" s="197" t="s">
        <v>1040</v>
      </c>
      <c r="B558" s="197">
        <v>94648</v>
      </c>
      <c r="C558" s="197" t="s">
        <v>7</v>
      </c>
      <c r="D558" s="198" t="s">
        <v>1265</v>
      </c>
      <c r="E558" s="296" t="s">
        <v>1244</v>
      </c>
      <c r="F558" s="297"/>
      <c r="G558" s="197" t="s">
        <v>19</v>
      </c>
      <c r="H558" s="199">
        <v>1.8</v>
      </c>
      <c r="I558" s="200">
        <f t="shared" si="85"/>
        <v>6.25</v>
      </c>
      <c r="J558" s="200">
        <f t="shared" si="86"/>
        <v>11.25</v>
      </c>
      <c r="L558" s="79">
        <v>6.25</v>
      </c>
    </row>
    <row r="559" spans="1:12" ht="25.5" customHeight="1" x14ac:dyDescent="0.25">
      <c r="A559" s="197" t="s">
        <v>1040</v>
      </c>
      <c r="B559" s="197">
        <v>94650</v>
      </c>
      <c r="C559" s="197" t="s">
        <v>7</v>
      </c>
      <c r="D559" s="198" t="s">
        <v>1266</v>
      </c>
      <c r="E559" s="296" t="s">
        <v>1244</v>
      </c>
      <c r="F559" s="297"/>
      <c r="G559" s="197" t="s">
        <v>19</v>
      </c>
      <c r="H559" s="199">
        <v>0.95</v>
      </c>
      <c r="I559" s="200">
        <f t="shared" si="85"/>
        <v>17.82</v>
      </c>
      <c r="J559" s="200">
        <f t="shared" si="86"/>
        <v>16.920000000000002</v>
      </c>
      <c r="L559" s="79">
        <v>17.82</v>
      </c>
    </row>
    <row r="560" spans="1:12" ht="38.25" customHeight="1" x14ac:dyDescent="0.25">
      <c r="A560" s="197" t="s">
        <v>1040</v>
      </c>
      <c r="B560" s="197">
        <v>94672</v>
      </c>
      <c r="C560" s="197" t="s">
        <v>7</v>
      </c>
      <c r="D560" s="198" t="s">
        <v>1267</v>
      </c>
      <c r="E560" s="296" t="s">
        <v>1244</v>
      </c>
      <c r="F560" s="297"/>
      <c r="G560" s="197" t="s">
        <v>33</v>
      </c>
      <c r="H560" s="199">
        <v>2</v>
      </c>
      <c r="I560" s="200">
        <f t="shared" si="85"/>
        <v>5.32</v>
      </c>
      <c r="J560" s="200">
        <f t="shared" si="86"/>
        <v>10.64</v>
      </c>
      <c r="L560" s="79">
        <v>5.32</v>
      </c>
    </row>
    <row r="561" spans="1:12" ht="38.25" customHeight="1" x14ac:dyDescent="0.25">
      <c r="A561" s="197" t="s">
        <v>1040</v>
      </c>
      <c r="B561" s="197">
        <v>94676</v>
      </c>
      <c r="C561" s="197" t="s">
        <v>7</v>
      </c>
      <c r="D561" s="198" t="s">
        <v>1268</v>
      </c>
      <c r="E561" s="296" t="s">
        <v>1244</v>
      </c>
      <c r="F561" s="297"/>
      <c r="G561" s="197" t="s">
        <v>33</v>
      </c>
      <c r="H561" s="199">
        <v>1</v>
      </c>
      <c r="I561" s="200">
        <f t="shared" si="85"/>
        <v>11.56</v>
      </c>
      <c r="J561" s="200">
        <f t="shared" si="86"/>
        <v>11.56</v>
      </c>
      <c r="L561" s="79">
        <v>11.56</v>
      </c>
    </row>
    <row r="562" spans="1:12" ht="25.5" customHeight="1" x14ac:dyDescent="0.25">
      <c r="A562" s="197" t="s">
        <v>1040</v>
      </c>
      <c r="B562" s="197">
        <v>94688</v>
      </c>
      <c r="C562" s="197" t="s">
        <v>7</v>
      </c>
      <c r="D562" s="198" t="s">
        <v>1269</v>
      </c>
      <c r="E562" s="296" t="s">
        <v>1244</v>
      </c>
      <c r="F562" s="297"/>
      <c r="G562" s="197" t="s">
        <v>33</v>
      </c>
      <c r="H562" s="199">
        <v>1</v>
      </c>
      <c r="I562" s="200">
        <f t="shared" si="85"/>
        <v>5.78</v>
      </c>
      <c r="J562" s="200">
        <f t="shared" si="86"/>
        <v>5.78</v>
      </c>
      <c r="L562" s="79">
        <v>5.78</v>
      </c>
    </row>
    <row r="563" spans="1:12" ht="25.5" customHeight="1" x14ac:dyDescent="0.25">
      <c r="A563" s="197" t="s">
        <v>1040</v>
      </c>
      <c r="B563" s="197">
        <v>94692</v>
      </c>
      <c r="C563" s="197" t="s">
        <v>7</v>
      </c>
      <c r="D563" s="198" t="s">
        <v>1270</v>
      </c>
      <c r="E563" s="296" t="s">
        <v>1244</v>
      </c>
      <c r="F563" s="297"/>
      <c r="G563" s="197" t="s">
        <v>33</v>
      </c>
      <c r="H563" s="199">
        <v>1</v>
      </c>
      <c r="I563" s="200">
        <f t="shared" si="85"/>
        <v>16.93</v>
      </c>
      <c r="J563" s="200">
        <f t="shared" si="86"/>
        <v>16.93</v>
      </c>
      <c r="L563" s="79">
        <v>16.93</v>
      </c>
    </row>
    <row r="564" spans="1:12" ht="38.25" customHeight="1" x14ac:dyDescent="0.25">
      <c r="A564" s="197" t="s">
        <v>1040</v>
      </c>
      <c r="B564" s="197">
        <v>94703</v>
      </c>
      <c r="C564" s="197" t="s">
        <v>7</v>
      </c>
      <c r="D564" s="198" t="s">
        <v>1271</v>
      </c>
      <c r="E564" s="296" t="s">
        <v>1244</v>
      </c>
      <c r="F564" s="297"/>
      <c r="G564" s="197" t="s">
        <v>33</v>
      </c>
      <c r="H564" s="199">
        <v>3</v>
      </c>
      <c r="I564" s="200">
        <f t="shared" si="85"/>
        <v>18.21</v>
      </c>
      <c r="J564" s="200">
        <f t="shared" si="86"/>
        <v>54.63</v>
      </c>
      <c r="L564" s="79">
        <v>18.21</v>
      </c>
    </row>
    <row r="565" spans="1:12" ht="38.25" customHeight="1" x14ac:dyDescent="0.25">
      <c r="A565" s="197" t="s">
        <v>1040</v>
      </c>
      <c r="B565" s="197">
        <v>94705</v>
      </c>
      <c r="C565" s="197" t="s">
        <v>7</v>
      </c>
      <c r="D565" s="198" t="s">
        <v>1272</v>
      </c>
      <c r="E565" s="296" t="s">
        <v>1244</v>
      </c>
      <c r="F565" s="297"/>
      <c r="G565" s="197" t="s">
        <v>33</v>
      </c>
      <c r="H565" s="199">
        <v>1</v>
      </c>
      <c r="I565" s="200">
        <f t="shared" si="85"/>
        <v>33.729999999999997</v>
      </c>
      <c r="J565" s="200">
        <f t="shared" si="86"/>
        <v>33.729999999999997</v>
      </c>
      <c r="L565" s="79">
        <v>33.729999999999997</v>
      </c>
    </row>
    <row r="566" spans="1:12" ht="25.5" customHeight="1" x14ac:dyDescent="0.25">
      <c r="A566" s="197" t="s">
        <v>1040</v>
      </c>
      <c r="B566" s="197">
        <v>94796</v>
      </c>
      <c r="C566" s="197" t="s">
        <v>7</v>
      </c>
      <c r="D566" s="198" t="s">
        <v>1273</v>
      </c>
      <c r="E566" s="296" t="s">
        <v>1244</v>
      </c>
      <c r="F566" s="297"/>
      <c r="G566" s="197" t="s">
        <v>33</v>
      </c>
      <c r="H566" s="199">
        <v>1</v>
      </c>
      <c r="I566" s="200">
        <f t="shared" si="85"/>
        <v>49.78</v>
      </c>
      <c r="J566" s="200">
        <f t="shared" si="86"/>
        <v>49.78</v>
      </c>
      <c r="L566" s="79">
        <v>49.78</v>
      </c>
    </row>
    <row r="567" spans="1:12" ht="15" x14ac:dyDescent="0.25">
      <c r="A567" s="205"/>
      <c r="B567" s="205"/>
      <c r="C567" s="205"/>
      <c r="D567" s="206"/>
      <c r="E567" s="206"/>
      <c r="F567" s="207"/>
      <c r="G567" s="206"/>
      <c r="H567" s="207"/>
      <c r="I567" s="206"/>
      <c r="J567" s="207">
        <f>SUBTOTAL(9,J553:J566)</f>
        <v>826.13999999999987</v>
      </c>
      <c r="L567" s="81"/>
    </row>
    <row r="568" spans="1:12" ht="15.75" x14ac:dyDescent="0.25">
      <c r="A568" s="190" t="s">
        <v>880</v>
      </c>
      <c r="B568" s="190" t="s">
        <v>718</v>
      </c>
      <c r="C568" s="190" t="s">
        <v>717</v>
      </c>
      <c r="D568" s="191" t="s">
        <v>716</v>
      </c>
      <c r="E568" s="294" t="s">
        <v>1037</v>
      </c>
      <c r="F568" s="295"/>
      <c r="G568" s="190" t="s">
        <v>715</v>
      </c>
      <c r="H568" s="192" t="s">
        <v>714</v>
      </c>
      <c r="I568" s="192" t="s">
        <v>713</v>
      </c>
      <c r="J568" s="192" t="s">
        <v>221</v>
      </c>
      <c r="L568" s="75" t="s">
        <v>713</v>
      </c>
    </row>
    <row r="569" spans="1:12" ht="38.25" customHeight="1" x14ac:dyDescent="0.25">
      <c r="A569" s="193" t="s">
        <v>1038</v>
      </c>
      <c r="B569" s="193">
        <v>86931</v>
      </c>
      <c r="C569" s="193" t="s">
        <v>7</v>
      </c>
      <c r="D569" s="194" t="s">
        <v>150</v>
      </c>
      <c r="E569" s="300" t="s">
        <v>1244</v>
      </c>
      <c r="F569" s="301"/>
      <c r="G569" s="193" t="s">
        <v>33</v>
      </c>
      <c r="H569" s="195">
        <v>1</v>
      </c>
      <c r="I569" s="196">
        <f>J569</f>
        <v>504.78</v>
      </c>
      <c r="J569" s="196">
        <f>J572</f>
        <v>504.78</v>
      </c>
      <c r="L569" s="77">
        <f>M569</f>
        <v>0</v>
      </c>
    </row>
    <row r="570" spans="1:12" ht="25.5" customHeight="1" x14ac:dyDescent="0.25">
      <c r="A570" s="197" t="s">
        <v>1040</v>
      </c>
      <c r="B570" s="197">
        <v>86885</v>
      </c>
      <c r="C570" s="197" t="s">
        <v>7</v>
      </c>
      <c r="D570" s="198" t="s">
        <v>1274</v>
      </c>
      <c r="E570" s="296" t="s">
        <v>1244</v>
      </c>
      <c r="F570" s="297"/>
      <c r="G570" s="197" t="s">
        <v>33</v>
      </c>
      <c r="H570" s="199">
        <v>1</v>
      </c>
      <c r="I570" s="200">
        <f>TRUNC(L570*$N$2,2)</f>
        <v>11.44</v>
      </c>
      <c r="J570" s="200">
        <f t="shared" ref="J570:J571" si="87">TRUNC(I570*H570,2)</f>
        <v>11.44</v>
      </c>
      <c r="L570" s="79">
        <v>11.44</v>
      </c>
    </row>
    <row r="571" spans="1:12" ht="25.5" customHeight="1" x14ac:dyDescent="0.25">
      <c r="A571" s="197" t="s">
        <v>1040</v>
      </c>
      <c r="B571" s="197">
        <v>86888</v>
      </c>
      <c r="C571" s="197" t="s">
        <v>7</v>
      </c>
      <c r="D571" s="198" t="s">
        <v>1275</v>
      </c>
      <c r="E571" s="296" t="s">
        <v>1244</v>
      </c>
      <c r="F571" s="297"/>
      <c r="G571" s="197" t="s">
        <v>33</v>
      </c>
      <c r="H571" s="199">
        <v>1</v>
      </c>
      <c r="I571" s="200">
        <f>TRUNC(L571*$N$2,2)</f>
        <v>493.34</v>
      </c>
      <c r="J571" s="200">
        <f t="shared" si="87"/>
        <v>493.34</v>
      </c>
      <c r="L571" s="79">
        <v>493.34</v>
      </c>
    </row>
    <row r="572" spans="1:12" ht="15" x14ac:dyDescent="0.25">
      <c r="A572" s="205"/>
      <c r="B572" s="205"/>
      <c r="C572" s="205"/>
      <c r="D572" s="206"/>
      <c r="E572" s="206"/>
      <c r="F572" s="207"/>
      <c r="G572" s="206"/>
      <c r="H572" s="207"/>
      <c r="I572" s="206"/>
      <c r="J572" s="207">
        <f>SUBTOTAL(9,J570:J571)</f>
        <v>504.78</v>
      </c>
      <c r="L572" s="81"/>
    </row>
    <row r="573" spans="1:12" ht="15.75" x14ac:dyDescent="0.25">
      <c r="A573" s="190" t="s">
        <v>881</v>
      </c>
      <c r="B573" s="190" t="s">
        <v>718</v>
      </c>
      <c r="C573" s="190" t="s">
        <v>717</v>
      </c>
      <c r="D573" s="191" t="s">
        <v>716</v>
      </c>
      <c r="E573" s="294" t="s">
        <v>1037</v>
      </c>
      <c r="F573" s="295"/>
      <c r="G573" s="190" t="s">
        <v>715</v>
      </c>
      <c r="H573" s="192" t="s">
        <v>714</v>
      </c>
      <c r="I573" s="192" t="s">
        <v>713</v>
      </c>
      <c r="J573" s="192" t="s">
        <v>221</v>
      </c>
      <c r="L573" s="75" t="s">
        <v>713</v>
      </c>
    </row>
    <row r="574" spans="1:12" ht="25.5" customHeight="1" x14ac:dyDescent="0.25">
      <c r="A574" s="193" t="s">
        <v>1038</v>
      </c>
      <c r="B574" s="193">
        <v>100849</v>
      </c>
      <c r="C574" s="193" t="s">
        <v>7</v>
      </c>
      <c r="D574" s="194" t="s">
        <v>151</v>
      </c>
      <c r="E574" s="300" t="s">
        <v>1244</v>
      </c>
      <c r="F574" s="301"/>
      <c r="G574" s="193" t="s">
        <v>33</v>
      </c>
      <c r="H574" s="195">
        <v>1</v>
      </c>
      <c r="I574" s="196">
        <f>J574</f>
        <v>46.68</v>
      </c>
      <c r="J574" s="196">
        <f>J578</f>
        <v>46.68</v>
      </c>
      <c r="L574" s="77">
        <f>M574</f>
        <v>0</v>
      </c>
    </row>
    <row r="575" spans="1:12" ht="45" x14ac:dyDescent="0.25">
      <c r="A575" s="197" t="s">
        <v>1040</v>
      </c>
      <c r="B575" s="197">
        <v>88267</v>
      </c>
      <c r="C575" s="197" t="s">
        <v>7</v>
      </c>
      <c r="D575" s="198" t="s">
        <v>1121</v>
      </c>
      <c r="E575" s="296" t="s">
        <v>1039</v>
      </c>
      <c r="F575" s="297"/>
      <c r="G575" s="197" t="s">
        <v>8</v>
      </c>
      <c r="H575" s="199">
        <v>0.15359999999999999</v>
      </c>
      <c r="I575" s="200">
        <f>TRUNC(L575*$N$2,2)</f>
        <v>24.19</v>
      </c>
      <c r="J575" s="200">
        <f t="shared" ref="J575:J576" si="88">TRUNC(I575*H575,2)</f>
        <v>3.71</v>
      </c>
      <c r="L575" s="79">
        <v>24.19</v>
      </c>
    </row>
    <row r="576" spans="1:12" ht="45" x14ac:dyDescent="0.25">
      <c r="A576" s="197" t="s">
        <v>1040</v>
      </c>
      <c r="B576" s="197">
        <v>88316</v>
      </c>
      <c r="C576" s="197" t="s">
        <v>7</v>
      </c>
      <c r="D576" s="198" t="s">
        <v>1080</v>
      </c>
      <c r="E576" s="296" t="s">
        <v>1039</v>
      </c>
      <c r="F576" s="297"/>
      <c r="G576" s="197" t="s">
        <v>8</v>
      </c>
      <c r="H576" s="199">
        <v>4.8399999999999999E-2</v>
      </c>
      <c r="I576" s="200">
        <f>TRUNC(L576*$N$2,2)</f>
        <v>20.170000000000002</v>
      </c>
      <c r="J576" s="200">
        <f t="shared" si="88"/>
        <v>0.97</v>
      </c>
      <c r="L576" s="79">
        <v>20.170000000000002</v>
      </c>
    </row>
    <row r="577" spans="1:12" ht="15" x14ac:dyDescent="0.25">
      <c r="A577" s="201" t="s">
        <v>1042</v>
      </c>
      <c r="B577" s="201">
        <v>377</v>
      </c>
      <c r="C577" s="201" t="s">
        <v>7</v>
      </c>
      <c r="D577" s="202" t="s">
        <v>1276</v>
      </c>
      <c r="E577" s="298" t="s">
        <v>1046</v>
      </c>
      <c r="F577" s="299"/>
      <c r="G577" s="201" t="s">
        <v>33</v>
      </c>
      <c r="H577" s="203">
        <v>1</v>
      </c>
      <c r="I577" s="204">
        <f>TRUNC(L577*$N$2,2)</f>
        <v>42</v>
      </c>
      <c r="J577" s="204">
        <f>TRUNC(I577*H577,2)</f>
        <v>42</v>
      </c>
      <c r="L577" s="80">
        <v>42</v>
      </c>
    </row>
    <row r="578" spans="1:12" ht="15" x14ac:dyDescent="0.25">
      <c r="A578" s="205"/>
      <c r="B578" s="205"/>
      <c r="C578" s="205"/>
      <c r="D578" s="206"/>
      <c r="E578" s="206"/>
      <c r="F578" s="207"/>
      <c r="G578" s="206"/>
      <c r="H578" s="207"/>
      <c r="I578" s="206"/>
      <c r="J578" s="207">
        <f>SUBTOTAL(9,J575:J577)</f>
        <v>46.68</v>
      </c>
      <c r="L578" s="81"/>
    </row>
    <row r="579" spans="1:12" ht="15.75" x14ac:dyDescent="0.25">
      <c r="A579" s="190" t="s">
        <v>882</v>
      </c>
      <c r="B579" s="190" t="s">
        <v>718</v>
      </c>
      <c r="C579" s="190" t="s">
        <v>717</v>
      </c>
      <c r="D579" s="191" t="s">
        <v>716</v>
      </c>
      <c r="E579" s="294" t="s">
        <v>1037</v>
      </c>
      <c r="F579" s="295"/>
      <c r="G579" s="190" t="s">
        <v>715</v>
      </c>
      <c r="H579" s="192" t="s">
        <v>714</v>
      </c>
      <c r="I579" s="192" t="s">
        <v>713</v>
      </c>
      <c r="J579" s="192" t="s">
        <v>221</v>
      </c>
      <c r="L579" s="75" t="s">
        <v>713</v>
      </c>
    </row>
    <row r="580" spans="1:12" ht="38.25" customHeight="1" x14ac:dyDescent="0.25">
      <c r="A580" s="193" t="s">
        <v>1038</v>
      </c>
      <c r="B580" s="193">
        <v>95471</v>
      </c>
      <c r="C580" s="193" t="s">
        <v>7</v>
      </c>
      <c r="D580" s="194" t="s">
        <v>152</v>
      </c>
      <c r="E580" s="300" t="s">
        <v>1244</v>
      </c>
      <c r="F580" s="301"/>
      <c r="G580" s="193" t="s">
        <v>33</v>
      </c>
      <c r="H580" s="195">
        <v>1</v>
      </c>
      <c r="I580" s="196">
        <f>J580</f>
        <v>778.67</v>
      </c>
      <c r="J580" s="196">
        <f>J587</f>
        <v>778.67</v>
      </c>
      <c r="L580" s="77">
        <f>M580</f>
        <v>0</v>
      </c>
    </row>
    <row r="581" spans="1:12" ht="45" x14ac:dyDescent="0.25">
      <c r="A581" s="197" t="s">
        <v>1040</v>
      </c>
      <c r="B581" s="197">
        <v>88267</v>
      </c>
      <c r="C581" s="197" t="s">
        <v>7</v>
      </c>
      <c r="D581" s="198" t="s">
        <v>1121</v>
      </c>
      <c r="E581" s="296" t="s">
        <v>1039</v>
      </c>
      <c r="F581" s="297"/>
      <c r="G581" s="197" t="s">
        <v>8</v>
      </c>
      <c r="H581" s="199">
        <v>1.1539999999999999</v>
      </c>
      <c r="I581" s="200">
        <f t="shared" ref="I581:I586" si="89">TRUNC(L581*$N$2,2)</f>
        <v>24.19</v>
      </c>
      <c r="J581" s="200">
        <f t="shared" ref="J581:J586" si="90">TRUNC(I581*H581,2)</f>
        <v>27.91</v>
      </c>
      <c r="L581" s="79">
        <v>24.19</v>
      </c>
    </row>
    <row r="582" spans="1:12" ht="45" x14ac:dyDescent="0.25">
      <c r="A582" s="197" t="s">
        <v>1040</v>
      </c>
      <c r="B582" s="197">
        <v>88316</v>
      </c>
      <c r="C582" s="197" t="s">
        <v>7</v>
      </c>
      <c r="D582" s="198" t="s">
        <v>1080</v>
      </c>
      <c r="E582" s="296" t="s">
        <v>1039</v>
      </c>
      <c r="F582" s="297"/>
      <c r="G582" s="197" t="s">
        <v>8</v>
      </c>
      <c r="H582" s="199">
        <v>0.55649999999999999</v>
      </c>
      <c r="I582" s="200">
        <f t="shared" si="89"/>
        <v>20.170000000000002</v>
      </c>
      <c r="J582" s="200">
        <f t="shared" si="90"/>
        <v>11.22</v>
      </c>
      <c r="L582" s="79">
        <v>20.170000000000002</v>
      </c>
    </row>
    <row r="583" spans="1:12" ht="45" x14ac:dyDescent="0.25">
      <c r="A583" s="201" t="s">
        <v>1042</v>
      </c>
      <c r="B583" s="201">
        <v>4384</v>
      </c>
      <c r="C583" s="201" t="s">
        <v>7</v>
      </c>
      <c r="D583" s="202" t="s">
        <v>1277</v>
      </c>
      <c r="E583" s="298" t="s">
        <v>1046</v>
      </c>
      <c r="F583" s="299"/>
      <c r="G583" s="201" t="s">
        <v>33</v>
      </c>
      <c r="H583" s="203">
        <v>2</v>
      </c>
      <c r="I583" s="204">
        <f t="shared" si="89"/>
        <v>22.75</v>
      </c>
      <c r="J583" s="204">
        <f t="shared" si="90"/>
        <v>45.5</v>
      </c>
      <c r="L583" s="80">
        <v>22.75</v>
      </c>
    </row>
    <row r="584" spans="1:12" ht="30" x14ac:dyDescent="0.25">
      <c r="A584" s="201" t="s">
        <v>1042</v>
      </c>
      <c r="B584" s="201">
        <v>6138</v>
      </c>
      <c r="C584" s="201" t="s">
        <v>7</v>
      </c>
      <c r="D584" s="202" t="s">
        <v>1278</v>
      </c>
      <c r="E584" s="298" t="s">
        <v>1046</v>
      </c>
      <c r="F584" s="299"/>
      <c r="G584" s="201" t="s">
        <v>33</v>
      </c>
      <c r="H584" s="203">
        <v>1</v>
      </c>
      <c r="I584" s="204">
        <f t="shared" si="89"/>
        <v>10.29</v>
      </c>
      <c r="J584" s="204">
        <f t="shared" si="90"/>
        <v>10.29</v>
      </c>
      <c r="L584" s="80">
        <v>10.29</v>
      </c>
    </row>
    <row r="585" spans="1:12" ht="30" x14ac:dyDescent="0.25">
      <c r="A585" s="201" t="s">
        <v>1042</v>
      </c>
      <c r="B585" s="201">
        <v>36520</v>
      </c>
      <c r="C585" s="201" t="s">
        <v>7</v>
      </c>
      <c r="D585" s="202" t="s">
        <v>1279</v>
      </c>
      <c r="E585" s="298" t="s">
        <v>1046</v>
      </c>
      <c r="F585" s="299"/>
      <c r="G585" s="201" t="s">
        <v>33</v>
      </c>
      <c r="H585" s="203">
        <v>1</v>
      </c>
      <c r="I585" s="204">
        <f t="shared" si="89"/>
        <v>674.82</v>
      </c>
      <c r="J585" s="204">
        <f t="shared" si="90"/>
        <v>674.82</v>
      </c>
      <c r="L585" s="80">
        <v>674.82</v>
      </c>
    </row>
    <row r="586" spans="1:12" ht="15" x14ac:dyDescent="0.25">
      <c r="A586" s="201" t="s">
        <v>1042</v>
      </c>
      <c r="B586" s="201">
        <v>37329</v>
      </c>
      <c r="C586" s="201" t="s">
        <v>7</v>
      </c>
      <c r="D586" s="202" t="s">
        <v>1280</v>
      </c>
      <c r="E586" s="298" t="s">
        <v>1046</v>
      </c>
      <c r="F586" s="299"/>
      <c r="G586" s="201" t="s">
        <v>24</v>
      </c>
      <c r="H586" s="203">
        <v>8.8099999999999998E-2</v>
      </c>
      <c r="I586" s="204">
        <f t="shared" si="89"/>
        <v>101.41</v>
      </c>
      <c r="J586" s="204">
        <f t="shared" si="90"/>
        <v>8.93</v>
      </c>
      <c r="L586" s="80">
        <v>101.41</v>
      </c>
    </row>
    <row r="587" spans="1:12" ht="15" x14ac:dyDescent="0.25">
      <c r="A587" s="205"/>
      <c r="B587" s="205"/>
      <c r="C587" s="205"/>
      <c r="D587" s="206"/>
      <c r="E587" s="206"/>
      <c r="F587" s="207"/>
      <c r="G587" s="206"/>
      <c r="H587" s="207"/>
      <c r="I587" s="206"/>
      <c r="J587" s="207">
        <f>SUBTOTAL(9,J581:J586)</f>
        <v>778.67</v>
      </c>
      <c r="L587" s="81"/>
    </row>
    <row r="588" spans="1:12" ht="15.75" x14ac:dyDescent="0.25">
      <c r="A588" s="190" t="s">
        <v>883</v>
      </c>
      <c r="B588" s="190" t="s">
        <v>718</v>
      </c>
      <c r="C588" s="190" t="s">
        <v>717</v>
      </c>
      <c r="D588" s="191" t="s">
        <v>716</v>
      </c>
      <c r="E588" s="294" t="s">
        <v>1037</v>
      </c>
      <c r="F588" s="295"/>
      <c r="G588" s="190" t="s">
        <v>715</v>
      </c>
      <c r="H588" s="192" t="s">
        <v>714</v>
      </c>
      <c r="I588" s="192" t="s">
        <v>713</v>
      </c>
      <c r="J588" s="192" t="s">
        <v>221</v>
      </c>
      <c r="L588" s="75" t="s">
        <v>713</v>
      </c>
    </row>
    <row r="589" spans="1:12" ht="38.25" customHeight="1" x14ac:dyDescent="0.25">
      <c r="A589" s="193" t="s">
        <v>1038</v>
      </c>
      <c r="B589" s="193">
        <v>86877</v>
      </c>
      <c r="C589" s="193" t="s">
        <v>7</v>
      </c>
      <c r="D589" s="194" t="s">
        <v>371</v>
      </c>
      <c r="E589" s="300" t="s">
        <v>1244</v>
      </c>
      <c r="F589" s="301"/>
      <c r="G589" s="193" t="s">
        <v>33</v>
      </c>
      <c r="H589" s="195">
        <v>1</v>
      </c>
      <c r="I589" s="196">
        <f>J589</f>
        <v>60.44</v>
      </c>
      <c r="J589" s="196">
        <f>J594</f>
        <v>60.44</v>
      </c>
      <c r="L589" s="77">
        <f>M589</f>
        <v>0</v>
      </c>
    </row>
    <row r="590" spans="1:12" ht="45" x14ac:dyDescent="0.25">
      <c r="A590" s="197" t="s">
        <v>1040</v>
      </c>
      <c r="B590" s="197">
        <v>88267</v>
      </c>
      <c r="C590" s="197" t="s">
        <v>7</v>
      </c>
      <c r="D590" s="198" t="s">
        <v>1121</v>
      </c>
      <c r="E590" s="296" t="s">
        <v>1039</v>
      </c>
      <c r="F590" s="297"/>
      <c r="G590" s="197" t="s">
        <v>8</v>
      </c>
      <c r="H590" s="199">
        <v>0.17399999999999999</v>
      </c>
      <c r="I590" s="200">
        <f>TRUNC(L590*$N$2,2)</f>
        <v>24.19</v>
      </c>
      <c r="J590" s="200">
        <f t="shared" ref="J590:J593" si="91">TRUNC(I590*H590,2)</f>
        <v>4.2</v>
      </c>
      <c r="L590" s="79">
        <v>24.19</v>
      </c>
    </row>
    <row r="591" spans="1:12" ht="45" x14ac:dyDescent="0.25">
      <c r="A591" s="197" t="s">
        <v>1040</v>
      </c>
      <c r="B591" s="197">
        <v>88316</v>
      </c>
      <c r="C591" s="197" t="s">
        <v>7</v>
      </c>
      <c r="D591" s="198" t="s">
        <v>1080</v>
      </c>
      <c r="E591" s="296" t="s">
        <v>1039</v>
      </c>
      <c r="F591" s="297"/>
      <c r="G591" s="197" t="s">
        <v>8</v>
      </c>
      <c r="H591" s="199">
        <v>5.4800000000000001E-2</v>
      </c>
      <c r="I591" s="200">
        <f>TRUNC(L591*$N$2,2)</f>
        <v>20.170000000000002</v>
      </c>
      <c r="J591" s="200">
        <f t="shared" si="91"/>
        <v>1.1000000000000001</v>
      </c>
      <c r="L591" s="79">
        <v>20.170000000000002</v>
      </c>
    </row>
    <row r="592" spans="1:12" ht="30" x14ac:dyDescent="0.25">
      <c r="A592" s="201" t="s">
        <v>1042</v>
      </c>
      <c r="B592" s="201">
        <v>3146</v>
      </c>
      <c r="C592" s="201" t="s">
        <v>7</v>
      </c>
      <c r="D592" s="202" t="s">
        <v>1255</v>
      </c>
      <c r="E592" s="298" t="s">
        <v>1046</v>
      </c>
      <c r="F592" s="299"/>
      <c r="G592" s="201" t="s">
        <v>33</v>
      </c>
      <c r="H592" s="203">
        <v>4.8000000000000001E-2</v>
      </c>
      <c r="I592" s="204">
        <f>TRUNC(L592*$N$2,2)</f>
        <v>2</v>
      </c>
      <c r="J592" s="204">
        <f t="shared" si="91"/>
        <v>0.09</v>
      </c>
      <c r="L592" s="80">
        <v>2</v>
      </c>
    </row>
    <row r="593" spans="1:12" ht="30" x14ac:dyDescent="0.25">
      <c r="A593" s="201" t="s">
        <v>1042</v>
      </c>
      <c r="B593" s="201">
        <v>37588</v>
      </c>
      <c r="C593" s="201" t="s">
        <v>7</v>
      </c>
      <c r="D593" s="202" t="s">
        <v>1281</v>
      </c>
      <c r="E593" s="298" t="s">
        <v>1046</v>
      </c>
      <c r="F593" s="299"/>
      <c r="G593" s="201" t="s">
        <v>33</v>
      </c>
      <c r="H593" s="203">
        <v>1</v>
      </c>
      <c r="I593" s="204">
        <f>TRUNC(L593*$N$2,2)</f>
        <v>55.05</v>
      </c>
      <c r="J593" s="204">
        <f t="shared" si="91"/>
        <v>55.05</v>
      </c>
      <c r="L593" s="80">
        <v>55.05</v>
      </c>
    </row>
    <row r="594" spans="1:12" ht="15" x14ac:dyDescent="0.25">
      <c r="A594" s="205"/>
      <c r="B594" s="205"/>
      <c r="C594" s="205"/>
      <c r="D594" s="206"/>
      <c r="E594" s="206"/>
      <c r="F594" s="207"/>
      <c r="G594" s="206"/>
      <c r="H594" s="207"/>
      <c r="I594" s="206"/>
      <c r="J594" s="207">
        <f>SUBTOTAL(9,J590:J593)</f>
        <v>60.44</v>
      </c>
      <c r="L594" s="81"/>
    </row>
    <row r="595" spans="1:12" ht="15.75" x14ac:dyDescent="0.25">
      <c r="A595" s="190" t="s">
        <v>884</v>
      </c>
      <c r="B595" s="190" t="s">
        <v>718</v>
      </c>
      <c r="C595" s="190" t="s">
        <v>717</v>
      </c>
      <c r="D595" s="191" t="s">
        <v>716</v>
      </c>
      <c r="E595" s="294" t="s">
        <v>1037</v>
      </c>
      <c r="F595" s="295"/>
      <c r="G595" s="190" t="s">
        <v>715</v>
      </c>
      <c r="H595" s="192" t="s">
        <v>714</v>
      </c>
      <c r="I595" s="192" t="s">
        <v>713</v>
      </c>
      <c r="J595" s="192" t="s">
        <v>221</v>
      </c>
      <c r="L595" s="75" t="s">
        <v>713</v>
      </c>
    </row>
    <row r="596" spans="1:12" ht="25.5" customHeight="1" x14ac:dyDescent="0.25">
      <c r="A596" s="193" t="s">
        <v>1038</v>
      </c>
      <c r="B596" s="193">
        <v>86885</v>
      </c>
      <c r="C596" s="193" t="s">
        <v>7</v>
      </c>
      <c r="D596" s="194" t="s">
        <v>372</v>
      </c>
      <c r="E596" s="300" t="s">
        <v>1244</v>
      </c>
      <c r="F596" s="301"/>
      <c r="G596" s="193" t="s">
        <v>33</v>
      </c>
      <c r="H596" s="195">
        <v>1</v>
      </c>
      <c r="I596" s="196">
        <f>J596</f>
        <v>11.440000000000001</v>
      </c>
      <c r="J596" s="196">
        <f>J601</f>
        <v>11.440000000000001</v>
      </c>
      <c r="L596" s="77">
        <f>M596</f>
        <v>0</v>
      </c>
    </row>
    <row r="597" spans="1:12" ht="45" x14ac:dyDescent="0.25">
      <c r="A597" s="197" t="s">
        <v>1040</v>
      </c>
      <c r="B597" s="197">
        <v>88267</v>
      </c>
      <c r="C597" s="197" t="s">
        <v>7</v>
      </c>
      <c r="D597" s="198" t="s">
        <v>1121</v>
      </c>
      <c r="E597" s="296" t="s">
        <v>1039</v>
      </c>
      <c r="F597" s="297"/>
      <c r="G597" s="197" t="s">
        <v>8</v>
      </c>
      <c r="H597" s="199">
        <v>0.1525</v>
      </c>
      <c r="I597" s="200">
        <f>TRUNC(L597*$N$2,2)</f>
        <v>24.19</v>
      </c>
      <c r="J597" s="200">
        <f t="shared" ref="J597:J600" si="92">TRUNC(I597*H597,2)</f>
        <v>3.68</v>
      </c>
      <c r="L597" s="79">
        <v>24.19</v>
      </c>
    </row>
    <row r="598" spans="1:12" ht="45" x14ac:dyDescent="0.25">
      <c r="A598" s="197" t="s">
        <v>1040</v>
      </c>
      <c r="B598" s="197">
        <v>88316</v>
      </c>
      <c r="C598" s="197" t="s">
        <v>7</v>
      </c>
      <c r="D598" s="198" t="s">
        <v>1080</v>
      </c>
      <c r="E598" s="296" t="s">
        <v>1039</v>
      </c>
      <c r="F598" s="297"/>
      <c r="G598" s="197" t="s">
        <v>8</v>
      </c>
      <c r="H598" s="199">
        <v>4.8099999999999997E-2</v>
      </c>
      <c r="I598" s="200">
        <f>TRUNC(L598*$N$2,2)</f>
        <v>20.170000000000002</v>
      </c>
      <c r="J598" s="200">
        <f t="shared" si="92"/>
        <v>0.97</v>
      </c>
      <c r="L598" s="79">
        <v>20.170000000000002</v>
      </c>
    </row>
    <row r="599" spans="1:12" ht="30" x14ac:dyDescent="0.25">
      <c r="A599" s="201" t="s">
        <v>1042</v>
      </c>
      <c r="B599" s="201">
        <v>3146</v>
      </c>
      <c r="C599" s="201" t="s">
        <v>7</v>
      </c>
      <c r="D599" s="202" t="s">
        <v>1255</v>
      </c>
      <c r="E599" s="298" t="s">
        <v>1046</v>
      </c>
      <c r="F599" s="299"/>
      <c r="G599" s="201" t="s">
        <v>33</v>
      </c>
      <c r="H599" s="203">
        <v>2.1000000000000001E-2</v>
      </c>
      <c r="I599" s="204">
        <f>TRUNC(L599*$N$2,2)</f>
        <v>2</v>
      </c>
      <c r="J599" s="204">
        <f t="shared" si="92"/>
        <v>0.04</v>
      </c>
      <c r="L599" s="80">
        <v>2</v>
      </c>
    </row>
    <row r="600" spans="1:12" ht="30" x14ac:dyDescent="0.25">
      <c r="A600" s="201" t="s">
        <v>1042</v>
      </c>
      <c r="B600" s="201">
        <v>11681</v>
      </c>
      <c r="C600" s="201" t="s">
        <v>7</v>
      </c>
      <c r="D600" s="202" t="s">
        <v>1282</v>
      </c>
      <c r="E600" s="298" t="s">
        <v>1046</v>
      </c>
      <c r="F600" s="299"/>
      <c r="G600" s="201" t="s">
        <v>33</v>
      </c>
      <c r="H600" s="203">
        <v>1</v>
      </c>
      <c r="I600" s="204">
        <f>TRUNC(L600*$N$2,2)</f>
        <v>6.75</v>
      </c>
      <c r="J600" s="204">
        <f t="shared" si="92"/>
        <v>6.75</v>
      </c>
      <c r="L600" s="80">
        <v>6.75</v>
      </c>
    </row>
    <row r="601" spans="1:12" ht="15" x14ac:dyDescent="0.25">
      <c r="A601" s="205"/>
      <c r="B601" s="205"/>
      <c r="C601" s="205"/>
      <c r="D601" s="206"/>
      <c r="E601" s="206"/>
      <c r="F601" s="207"/>
      <c r="G601" s="206"/>
      <c r="H601" s="207"/>
      <c r="I601" s="206"/>
      <c r="J601" s="207">
        <f>SUBTOTAL(9,J597:J600)</f>
        <v>11.440000000000001</v>
      </c>
      <c r="L601" s="81"/>
    </row>
    <row r="602" spans="1:12" ht="15.75" x14ac:dyDescent="0.25">
      <c r="A602" s="190" t="s">
        <v>885</v>
      </c>
      <c r="B602" s="190" t="s">
        <v>718</v>
      </c>
      <c r="C602" s="190" t="s">
        <v>717</v>
      </c>
      <c r="D602" s="191" t="s">
        <v>716</v>
      </c>
      <c r="E602" s="294" t="s">
        <v>1037</v>
      </c>
      <c r="F602" s="295"/>
      <c r="G602" s="190" t="s">
        <v>715</v>
      </c>
      <c r="H602" s="192" t="s">
        <v>714</v>
      </c>
      <c r="I602" s="192" t="s">
        <v>713</v>
      </c>
      <c r="J602" s="192" t="s">
        <v>221</v>
      </c>
      <c r="L602" s="75" t="s">
        <v>713</v>
      </c>
    </row>
    <row r="603" spans="1:12" ht="25.5" customHeight="1" x14ac:dyDescent="0.25">
      <c r="A603" s="193" t="s">
        <v>1038</v>
      </c>
      <c r="B603" s="193">
        <v>86882</v>
      </c>
      <c r="C603" s="193" t="s">
        <v>7</v>
      </c>
      <c r="D603" s="194" t="s">
        <v>153</v>
      </c>
      <c r="E603" s="300" t="s">
        <v>1244</v>
      </c>
      <c r="F603" s="301"/>
      <c r="G603" s="193" t="s">
        <v>33</v>
      </c>
      <c r="H603" s="195">
        <v>1</v>
      </c>
      <c r="I603" s="196">
        <f>J603</f>
        <v>21.23</v>
      </c>
      <c r="J603" s="196">
        <f>J608</f>
        <v>21.23</v>
      </c>
      <c r="L603" s="77">
        <f>M603</f>
        <v>0</v>
      </c>
    </row>
    <row r="604" spans="1:12" ht="45" x14ac:dyDescent="0.25">
      <c r="A604" s="197" t="s">
        <v>1040</v>
      </c>
      <c r="B604" s="197">
        <v>88267</v>
      </c>
      <c r="C604" s="197" t="s">
        <v>7</v>
      </c>
      <c r="D604" s="198" t="s">
        <v>1121</v>
      </c>
      <c r="E604" s="296" t="s">
        <v>1039</v>
      </c>
      <c r="F604" s="297"/>
      <c r="G604" s="197" t="s">
        <v>8</v>
      </c>
      <c r="H604" s="199">
        <v>0.1356</v>
      </c>
      <c r="I604" s="200">
        <f>TRUNC(L604*$N$2,2)</f>
        <v>24.19</v>
      </c>
      <c r="J604" s="200">
        <f t="shared" ref="J604:J607" si="93">TRUNC(I604*H604,2)</f>
        <v>3.28</v>
      </c>
      <c r="L604" s="79">
        <v>24.19</v>
      </c>
    </row>
    <row r="605" spans="1:12" ht="45" x14ac:dyDescent="0.25">
      <c r="A605" s="197" t="s">
        <v>1040</v>
      </c>
      <c r="B605" s="197">
        <v>88316</v>
      </c>
      <c r="C605" s="197" t="s">
        <v>7</v>
      </c>
      <c r="D605" s="198" t="s">
        <v>1080</v>
      </c>
      <c r="E605" s="296" t="s">
        <v>1039</v>
      </c>
      <c r="F605" s="297"/>
      <c r="G605" s="197" t="s">
        <v>8</v>
      </c>
      <c r="H605" s="199">
        <v>4.2700000000000002E-2</v>
      </c>
      <c r="I605" s="200">
        <f>TRUNC(L605*$N$2,2)</f>
        <v>20.170000000000002</v>
      </c>
      <c r="J605" s="200">
        <f t="shared" si="93"/>
        <v>0.86</v>
      </c>
      <c r="L605" s="79">
        <v>20.170000000000002</v>
      </c>
    </row>
    <row r="606" spans="1:12" ht="30" x14ac:dyDescent="0.25">
      <c r="A606" s="201" t="s">
        <v>1042</v>
      </c>
      <c r="B606" s="201">
        <v>3146</v>
      </c>
      <c r="C606" s="201" t="s">
        <v>7</v>
      </c>
      <c r="D606" s="202" t="s">
        <v>1255</v>
      </c>
      <c r="E606" s="298" t="s">
        <v>1046</v>
      </c>
      <c r="F606" s="299"/>
      <c r="G606" s="201" t="s">
        <v>33</v>
      </c>
      <c r="H606" s="203">
        <v>4.2000000000000003E-2</v>
      </c>
      <c r="I606" s="204">
        <f>TRUNC(L606*$N$2,2)</f>
        <v>2</v>
      </c>
      <c r="J606" s="204">
        <f t="shared" si="93"/>
        <v>0.08</v>
      </c>
      <c r="L606" s="80">
        <v>2</v>
      </c>
    </row>
    <row r="607" spans="1:12" ht="15" x14ac:dyDescent="0.25">
      <c r="A607" s="201" t="s">
        <v>1042</v>
      </c>
      <c r="B607" s="201">
        <v>6146</v>
      </c>
      <c r="C607" s="201" t="s">
        <v>7</v>
      </c>
      <c r="D607" s="202" t="s">
        <v>1283</v>
      </c>
      <c r="E607" s="298" t="s">
        <v>1046</v>
      </c>
      <c r="F607" s="299"/>
      <c r="G607" s="201" t="s">
        <v>33</v>
      </c>
      <c r="H607" s="203">
        <v>1</v>
      </c>
      <c r="I607" s="204">
        <f>TRUNC(L607*$N$2,2)</f>
        <v>17.010000000000002</v>
      </c>
      <c r="J607" s="204">
        <f t="shared" si="93"/>
        <v>17.010000000000002</v>
      </c>
      <c r="L607" s="80">
        <v>17.010000000000002</v>
      </c>
    </row>
    <row r="608" spans="1:12" ht="15" x14ac:dyDescent="0.25">
      <c r="A608" s="205"/>
      <c r="B608" s="205"/>
      <c r="C608" s="205"/>
      <c r="D608" s="206"/>
      <c r="E608" s="206"/>
      <c r="F608" s="207"/>
      <c r="G608" s="206"/>
      <c r="H608" s="207"/>
      <c r="I608" s="206"/>
      <c r="J608" s="207">
        <f>SUBTOTAL(9,J604:J607)</f>
        <v>21.23</v>
      </c>
      <c r="L608" s="81"/>
    </row>
    <row r="609" spans="1:12" ht="15.75" x14ac:dyDescent="0.25">
      <c r="A609" s="190" t="s">
        <v>886</v>
      </c>
      <c r="B609" s="190" t="s">
        <v>718</v>
      </c>
      <c r="C609" s="190" t="s">
        <v>717</v>
      </c>
      <c r="D609" s="191" t="s">
        <v>716</v>
      </c>
      <c r="E609" s="294" t="s">
        <v>1037</v>
      </c>
      <c r="F609" s="295"/>
      <c r="G609" s="190" t="s">
        <v>715</v>
      </c>
      <c r="H609" s="192" t="s">
        <v>714</v>
      </c>
      <c r="I609" s="192" t="s">
        <v>713</v>
      </c>
      <c r="J609" s="192" t="s">
        <v>221</v>
      </c>
      <c r="L609" s="75" t="s">
        <v>713</v>
      </c>
    </row>
    <row r="610" spans="1:12" ht="25.5" customHeight="1" x14ac:dyDescent="0.25">
      <c r="A610" s="193" t="s">
        <v>1038</v>
      </c>
      <c r="B610" s="193">
        <v>86889</v>
      </c>
      <c r="C610" s="193" t="s">
        <v>7</v>
      </c>
      <c r="D610" s="194" t="s">
        <v>373</v>
      </c>
      <c r="E610" s="300" t="s">
        <v>1244</v>
      </c>
      <c r="F610" s="301"/>
      <c r="G610" s="193" t="s">
        <v>33</v>
      </c>
      <c r="H610" s="195">
        <v>1</v>
      </c>
      <c r="I610" s="196">
        <f>J610</f>
        <v>652.13</v>
      </c>
      <c r="J610" s="196">
        <f>J618</f>
        <v>652.13</v>
      </c>
      <c r="L610" s="77">
        <f>M610</f>
        <v>0</v>
      </c>
    </row>
    <row r="611" spans="1:12" ht="45" x14ac:dyDescent="0.25">
      <c r="A611" s="197" t="s">
        <v>1040</v>
      </c>
      <c r="B611" s="197">
        <v>88274</v>
      </c>
      <c r="C611" s="197" t="s">
        <v>7</v>
      </c>
      <c r="D611" s="198" t="s">
        <v>1284</v>
      </c>
      <c r="E611" s="296" t="s">
        <v>1039</v>
      </c>
      <c r="F611" s="297"/>
      <c r="G611" s="197" t="s">
        <v>8</v>
      </c>
      <c r="H611" s="199">
        <v>1.4944</v>
      </c>
      <c r="I611" s="200">
        <f t="shared" ref="I611:I617" si="94">TRUNC(L611*$N$2,2)</f>
        <v>25.22</v>
      </c>
      <c r="J611" s="200">
        <f t="shared" ref="J611:J617" si="95">TRUNC(I611*H611,2)</f>
        <v>37.68</v>
      </c>
      <c r="L611" s="79">
        <v>25.22</v>
      </c>
    </row>
    <row r="612" spans="1:12" ht="45" x14ac:dyDescent="0.25">
      <c r="A612" s="197" t="s">
        <v>1040</v>
      </c>
      <c r="B612" s="197">
        <v>88316</v>
      </c>
      <c r="C612" s="197" t="s">
        <v>7</v>
      </c>
      <c r="D612" s="198" t="s">
        <v>1080</v>
      </c>
      <c r="E612" s="296" t="s">
        <v>1039</v>
      </c>
      <c r="F612" s="297"/>
      <c r="G612" s="197" t="s">
        <v>8</v>
      </c>
      <c r="H612" s="199">
        <v>0.98340000000000005</v>
      </c>
      <c r="I612" s="200">
        <f t="shared" si="94"/>
        <v>20.170000000000002</v>
      </c>
      <c r="J612" s="200">
        <f t="shared" si="95"/>
        <v>19.829999999999998</v>
      </c>
      <c r="L612" s="79">
        <v>20.170000000000002</v>
      </c>
    </row>
    <row r="613" spans="1:12" ht="15" x14ac:dyDescent="0.25">
      <c r="A613" s="201" t="s">
        <v>1042</v>
      </c>
      <c r="B613" s="201">
        <v>4823</v>
      </c>
      <c r="C613" s="201" t="s">
        <v>7</v>
      </c>
      <c r="D613" s="202" t="s">
        <v>1285</v>
      </c>
      <c r="E613" s="298" t="s">
        <v>1046</v>
      </c>
      <c r="F613" s="299"/>
      <c r="G613" s="201" t="s">
        <v>24</v>
      </c>
      <c r="H613" s="203">
        <v>0.52280000000000004</v>
      </c>
      <c r="I613" s="204">
        <f t="shared" si="94"/>
        <v>33.200000000000003</v>
      </c>
      <c r="J613" s="204">
        <f t="shared" si="95"/>
        <v>17.350000000000001</v>
      </c>
      <c r="L613" s="80">
        <v>33.200000000000003</v>
      </c>
    </row>
    <row r="614" spans="1:12" ht="45" x14ac:dyDescent="0.25">
      <c r="A614" s="201" t="s">
        <v>1042</v>
      </c>
      <c r="B614" s="201">
        <v>7568</v>
      </c>
      <c r="C614" s="201" t="s">
        <v>7</v>
      </c>
      <c r="D614" s="202" t="s">
        <v>1188</v>
      </c>
      <c r="E614" s="298" t="s">
        <v>1046</v>
      </c>
      <c r="F614" s="299"/>
      <c r="G614" s="201" t="s">
        <v>33</v>
      </c>
      <c r="H614" s="203">
        <v>6</v>
      </c>
      <c r="I614" s="204">
        <f t="shared" si="94"/>
        <v>0.61</v>
      </c>
      <c r="J614" s="204">
        <f t="shared" si="95"/>
        <v>3.66</v>
      </c>
      <c r="L614" s="80">
        <v>0.61</v>
      </c>
    </row>
    <row r="615" spans="1:12" ht="45" x14ac:dyDescent="0.25">
      <c r="A615" s="201" t="s">
        <v>1042</v>
      </c>
      <c r="B615" s="201">
        <v>11795</v>
      </c>
      <c r="C615" s="201" t="s">
        <v>7</v>
      </c>
      <c r="D615" s="202" t="s">
        <v>1286</v>
      </c>
      <c r="E615" s="298" t="s">
        <v>1046</v>
      </c>
      <c r="F615" s="299"/>
      <c r="G615" s="201" t="s">
        <v>686</v>
      </c>
      <c r="H615" s="203">
        <v>1.0049999999999999</v>
      </c>
      <c r="I615" s="204">
        <f t="shared" si="94"/>
        <v>528.29999999999995</v>
      </c>
      <c r="J615" s="204">
        <f t="shared" si="95"/>
        <v>530.94000000000005</v>
      </c>
      <c r="L615" s="80">
        <v>528.29999999999995</v>
      </c>
    </row>
    <row r="616" spans="1:12" ht="15" x14ac:dyDescent="0.25">
      <c r="A616" s="201" t="s">
        <v>1042</v>
      </c>
      <c r="B616" s="201">
        <v>37329</v>
      </c>
      <c r="C616" s="201" t="s">
        <v>7</v>
      </c>
      <c r="D616" s="202" t="s">
        <v>1280</v>
      </c>
      <c r="E616" s="298" t="s">
        <v>1046</v>
      </c>
      <c r="F616" s="299"/>
      <c r="G616" s="201" t="s">
        <v>24</v>
      </c>
      <c r="H616" s="203">
        <v>2.1100000000000001E-2</v>
      </c>
      <c r="I616" s="204">
        <f t="shared" si="94"/>
        <v>101.41</v>
      </c>
      <c r="J616" s="204">
        <f t="shared" si="95"/>
        <v>2.13</v>
      </c>
      <c r="L616" s="80">
        <v>101.41</v>
      </c>
    </row>
    <row r="617" spans="1:12" ht="30" x14ac:dyDescent="0.25">
      <c r="A617" s="201" t="s">
        <v>1042</v>
      </c>
      <c r="B617" s="201">
        <v>37591</v>
      </c>
      <c r="C617" s="201" t="s">
        <v>7</v>
      </c>
      <c r="D617" s="202" t="s">
        <v>1287</v>
      </c>
      <c r="E617" s="298" t="s">
        <v>1046</v>
      </c>
      <c r="F617" s="299"/>
      <c r="G617" s="201" t="s">
        <v>33</v>
      </c>
      <c r="H617" s="203">
        <v>2</v>
      </c>
      <c r="I617" s="204">
        <f t="shared" si="94"/>
        <v>20.27</v>
      </c>
      <c r="J617" s="204">
        <f t="shared" si="95"/>
        <v>40.54</v>
      </c>
      <c r="L617" s="80">
        <v>20.27</v>
      </c>
    </row>
    <row r="618" spans="1:12" ht="15" x14ac:dyDescent="0.25">
      <c r="A618" s="205"/>
      <c r="B618" s="205"/>
      <c r="C618" s="205"/>
      <c r="D618" s="206"/>
      <c r="E618" s="206"/>
      <c r="F618" s="207"/>
      <c r="G618" s="206"/>
      <c r="H618" s="207"/>
      <c r="I618" s="206"/>
      <c r="J618" s="207">
        <f>SUBTOTAL(9,J611:J617)</f>
        <v>652.13</v>
      </c>
      <c r="L618" s="81"/>
    </row>
    <row r="619" spans="1:12" ht="15.75" x14ac:dyDescent="0.25">
      <c r="A619" s="190" t="s">
        <v>887</v>
      </c>
      <c r="B619" s="190" t="s">
        <v>718</v>
      </c>
      <c r="C619" s="190" t="s">
        <v>717</v>
      </c>
      <c r="D619" s="191" t="s">
        <v>716</v>
      </c>
      <c r="E619" s="294" t="s">
        <v>1037</v>
      </c>
      <c r="F619" s="295"/>
      <c r="G619" s="190" t="s">
        <v>715</v>
      </c>
      <c r="H619" s="192" t="s">
        <v>714</v>
      </c>
      <c r="I619" s="192" t="s">
        <v>713</v>
      </c>
      <c r="J619" s="192" t="s">
        <v>221</v>
      </c>
      <c r="L619" s="75" t="s">
        <v>713</v>
      </c>
    </row>
    <row r="620" spans="1:12" ht="25.5" customHeight="1" x14ac:dyDescent="0.25">
      <c r="A620" s="193" t="s">
        <v>1038</v>
      </c>
      <c r="B620" s="193">
        <v>86902</v>
      </c>
      <c r="C620" s="193" t="s">
        <v>7</v>
      </c>
      <c r="D620" s="194" t="s">
        <v>375</v>
      </c>
      <c r="E620" s="300" t="s">
        <v>1244</v>
      </c>
      <c r="F620" s="301"/>
      <c r="G620" s="193" t="s">
        <v>33</v>
      </c>
      <c r="H620" s="195">
        <v>1</v>
      </c>
      <c r="I620" s="196">
        <f>J620</f>
        <v>310.13</v>
      </c>
      <c r="J620" s="196">
        <f>J626</f>
        <v>310.13</v>
      </c>
      <c r="L620" s="77">
        <f>M620</f>
        <v>0</v>
      </c>
    </row>
    <row r="621" spans="1:12" ht="45" x14ac:dyDescent="0.25">
      <c r="A621" s="197" t="s">
        <v>1040</v>
      </c>
      <c r="B621" s="197">
        <v>88267</v>
      </c>
      <c r="C621" s="197" t="s">
        <v>7</v>
      </c>
      <c r="D621" s="198" t="s">
        <v>1121</v>
      </c>
      <c r="E621" s="296" t="s">
        <v>1039</v>
      </c>
      <c r="F621" s="297"/>
      <c r="G621" s="197" t="s">
        <v>8</v>
      </c>
      <c r="H621" s="199">
        <v>0.87880000000000003</v>
      </c>
      <c r="I621" s="200">
        <f>TRUNC(L621*$N$2,2)</f>
        <v>24.19</v>
      </c>
      <c r="J621" s="200">
        <f t="shared" ref="J621:J625" si="96">TRUNC(I621*H621,2)</f>
        <v>21.25</v>
      </c>
      <c r="L621" s="79">
        <v>24.19</v>
      </c>
    </row>
    <row r="622" spans="1:12" ht="45" x14ac:dyDescent="0.25">
      <c r="A622" s="197" t="s">
        <v>1040</v>
      </c>
      <c r="B622" s="197">
        <v>88316</v>
      </c>
      <c r="C622" s="197" t="s">
        <v>7</v>
      </c>
      <c r="D622" s="198" t="s">
        <v>1080</v>
      </c>
      <c r="E622" s="296" t="s">
        <v>1039</v>
      </c>
      <c r="F622" s="297"/>
      <c r="G622" s="197" t="s">
        <v>8</v>
      </c>
      <c r="H622" s="199">
        <v>0.44429999999999997</v>
      </c>
      <c r="I622" s="200">
        <f>TRUNC(L622*$N$2,2)</f>
        <v>20.170000000000002</v>
      </c>
      <c r="J622" s="200">
        <f t="shared" si="96"/>
        <v>8.9600000000000009</v>
      </c>
      <c r="L622" s="79">
        <v>20.170000000000002</v>
      </c>
    </row>
    <row r="623" spans="1:12" ht="45" x14ac:dyDescent="0.25">
      <c r="A623" s="201" t="s">
        <v>1042</v>
      </c>
      <c r="B623" s="201">
        <v>4351</v>
      </c>
      <c r="C623" s="201" t="s">
        <v>7</v>
      </c>
      <c r="D623" s="202" t="s">
        <v>1288</v>
      </c>
      <c r="E623" s="298" t="s">
        <v>1046</v>
      </c>
      <c r="F623" s="299"/>
      <c r="G623" s="201" t="s">
        <v>33</v>
      </c>
      <c r="H623" s="203">
        <v>6</v>
      </c>
      <c r="I623" s="204">
        <f>TRUNC(L623*$N$2,2)</f>
        <v>16.87</v>
      </c>
      <c r="J623" s="204">
        <f t="shared" si="96"/>
        <v>101.22</v>
      </c>
      <c r="L623" s="80">
        <v>16.87</v>
      </c>
    </row>
    <row r="624" spans="1:12" ht="30" x14ac:dyDescent="0.25">
      <c r="A624" s="201" t="s">
        <v>1042</v>
      </c>
      <c r="B624" s="201">
        <v>36794</v>
      </c>
      <c r="C624" s="201" t="s">
        <v>7</v>
      </c>
      <c r="D624" s="202" t="s">
        <v>1289</v>
      </c>
      <c r="E624" s="298" t="s">
        <v>1046</v>
      </c>
      <c r="F624" s="299"/>
      <c r="G624" s="201" t="s">
        <v>33</v>
      </c>
      <c r="H624" s="203">
        <v>1</v>
      </c>
      <c r="I624" s="204">
        <f>TRUNC(L624*$N$2,2)</f>
        <v>170.95</v>
      </c>
      <c r="J624" s="204">
        <f t="shared" si="96"/>
        <v>170.95</v>
      </c>
      <c r="L624" s="80">
        <v>170.95</v>
      </c>
    </row>
    <row r="625" spans="1:12" ht="15" x14ac:dyDescent="0.25">
      <c r="A625" s="201" t="s">
        <v>1042</v>
      </c>
      <c r="B625" s="201">
        <v>37329</v>
      </c>
      <c r="C625" s="201" t="s">
        <v>7</v>
      </c>
      <c r="D625" s="202" t="s">
        <v>1280</v>
      </c>
      <c r="E625" s="298" t="s">
        <v>1046</v>
      </c>
      <c r="F625" s="299"/>
      <c r="G625" s="201" t="s">
        <v>24</v>
      </c>
      <c r="H625" s="203">
        <v>7.6499999999999999E-2</v>
      </c>
      <c r="I625" s="204">
        <f>TRUNC(L625*$N$2,2)</f>
        <v>101.41</v>
      </c>
      <c r="J625" s="204">
        <f t="shared" si="96"/>
        <v>7.75</v>
      </c>
      <c r="L625" s="80">
        <v>101.41</v>
      </c>
    </row>
    <row r="626" spans="1:12" ht="15" x14ac:dyDescent="0.25">
      <c r="A626" s="205"/>
      <c r="B626" s="205"/>
      <c r="C626" s="205"/>
      <c r="D626" s="206"/>
      <c r="E626" s="206"/>
      <c r="F626" s="207"/>
      <c r="G626" s="206"/>
      <c r="H626" s="207"/>
      <c r="I626" s="206"/>
      <c r="J626" s="207">
        <f>SUBTOTAL(9,J621:J625)</f>
        <v>310.13</v>
      </c>
      <c r="L626" s="81"/>
    </row>
    <row r="627" spans="1:12" ht="15.75" x14ac:dyDescent="0.25">
      <c r="A627" s="190" t="s">
        <v>888</v>
      </c>
      <c r="B627" s="190" t="s">
        <v>718</v>
      </c>
      <c r="C627" s="190" t="s">
        <v>717</v>
      </c>
      <c r="D627" s="191" t="s">
        <v>716</v>
      </c>
      <c r="E627" s="294" t="s">
        <v>1037</v>
      </c>
      <c r="F627" s="295"/>
      <c r="G627" s="190" t="s">
        <v>715</v>
      </c>
      <c r="H627" s="192" t="s">
        <v>714</v>
      </c>
      <c r="I627" s="192" t="s">
        <v>713</v>
      </c>
      <c r="J627" s="192" t="s">
        <v>221</v>
      </c>
      <c r="L627" s="75" t="s">
        <v>713</v>
      </c>
    </row>
    <row r="628" spans="1:12" ht="25.5" customHeight="1" x14ac:dyDescent="0.25">
      <c r="A628" s="193" t="s">
        <v>1038</v>
      </c>
      <c r="B628" s="193">
        <v>86895</v>
      </c>
      <c r="C628" s="193" t="s">
        <v>7</v>
      </c>
      <c r="D628" s="194" t="s">
        <v>376</v>
      </c>
      <c r="E628" s="300" t="s">
        <v>1244</v>
      </c>
      <c r="F628" s="301"/>
      <c r="G628" s="193" t="s">
        <v>33</v>
      </c>
      <c r="H628" s="195">
        <v>1</v>
      </c>
      <c r="I628" s="196">
        <f>J628</f>
        <v>319.08000000000004</v>
      </c>
      <c r="J628" s="196">
        <f>J636</f>
        <v>319.08000000000004</v>
      </c>
      <c r="L628" s="77">
        <f>M628</f>
        <v>0</v>
      </c>
    </row>
    <row r="629" spans="1:12" ht="45" x14ac:dyDescent="0.25">
      <c r="A629" s="197" t="s">
        <v>1040</v>
      </c>
      <c r="B629" s="197">
        <v>88274</v>
      </c>
      <c r="C629" s="197" t="s">
        <v>7</v>
      </c>
      <c r="D629" s="198" t="s">
        <v>1284</v>
      </c>
      <c r="E629" s="296" t="s">
        <v>1039</v>
      </c>
      <c r="F629" s="297"/>
      <c r="G629" s="197" t="s">
        <v>8</v>
      </c>
      <c r="H629" s="199">
        <v>1.9209000000000001</v>
      </c>
      <c r="I629" s="200">
        <f t="shared" ref="I629:I635" si="97">TRUNC(L629*$N$2,2)</f>
        <v>25.22</v>
      </c>
      <c r="J629" s="200">
        <f t="shared" ref="J629:J635" si="98">TRUNC(I629*H629,2)</f>
        <v>48.44</v>
      </c>
      <c r="L629" s="79">
        <v>25.22</v>
      </c>
    </row>
    <row r="630" spans="1:12" ht="45" x14ac:dyDescent="0.25">
      <c r="A630" s="197" t="s">
        <v>1040</v>
      </c>
      <c r="B630" s="197">
        <v>88316</v>
      </c>
      <c r="C630" s="197" t="s">
        <v>7</v>
      </c>
      <c r="D630" s="198" t="s">
        <v>1080</v>
      </c>
      <c r="E630" s="296" t="s">
        <v>1039</v>
      </c>
      <c r="F630" s="297"/>
      <c r="G630" s="197" t="s">
        <v>8</v>
      </c>
      <c r="H630" s="199">
        <v>0.98109999999999997</v>
      </c>
      <c r="I630" s="200">
        <f t="shared" si="97"/>
        <v>20.170000000000002</v>
      </c>
      <c r="J630" s="200">
        <f t="shared" si="98"/>
        <v>19.78</v>
      </c>
      <c r="L630" s="79">
        <v>20.170000000000002</v>
      </c>
    </row>
    <row r="631" spans="1:12" ht="15" x14ac:dyDescent="0.25">
      <c r="A631" s="201" t="s">
        <v>1042</v>
      </c>
      <c r="B631" s="201">
        <v>4823</v>
      </c>
      <c r="C631" s="201" t="s">
        <v>7</v>
      </c>
      <c r="D631" s="202" t="s">
        <v>1285</v>
      </c>
      <c r="E631" s="298" t="s">
        <v>1046</v>
      </c>
      <c r="F631" s="299"/>
      <c r="G631" s="201" t="s">
        <v>24</v>
      </c>
      <c r="H631" s="203">
        <v>0.38440000000000002</v>
      </c>
      <c r="I631" s="204">
        <f t="shared" si="97"/>
        <v>33.200000000000003</v>
      </c>
      <c r="J631" s="204">
        <f t="shared" si="98"/>
        <v>12.76</v>
      </c>
      <c r="L631" s="80">
        <v>33.200000000000003</v>
      </c>
    </row>
    <row r="632" spans="1:12" ht="45" x14ac:dyDescent="0.25">
      <c r="A632" s="201" t="s">
        <v>1042</v>
      </c>
      <c r="B632" s="201">
        <v>7568</v>
      </c>
      <c r="C632" s="201" t="s">
        <v>7</v>
      </c>
      <c r="D632" s="202" t="s">
        <v>1188</v>
      </c>
      <c r="E632" s="298" t="s">
        <v>1046</v>
      </c>
      <c r="F632" s="299"/>
      <c r="G632" s="201" t="s">
        <v>33</v>
      </c>
      <c r="H632" s="203">
        <v>6</v>
      </c>
      <c r="I632" s="204">
        <f t="shared" si="97"/>
        <v>0.61</v>
      </c>
      <c r="J632" s="204">
        <f t="shared" si="98"/>
        <v>3.66</v>
      </c>
      <c r="L632" s="80">
        <v>0.61</v>
      </c>
    </row>
    <row r="633" spans="1:12" ht="45" x14ac:dyDescent="0.25">
      <c r="A633" s="201" t="s">
        <v>1042</v>
      </c>
      <c r="B633" s="201">
        <v>11795</v>
      </c>
      <c r="C633" s="201" t="s">
        <v>7</v>
      </c>
      <c r="D633" s="202" t="s">
        <v>1286</v>
      </c>
      <c r="E633" s="298" t="s">
        <v>1046</v>
      </c>
      <c r="F633" s="299"/>
      <c r="G633" s="201" t="s">
        <v>686</v>
      </c>
      <c r="H633" s="203">
        <v>0.377</v>
      </c>
      <c r="I633" s="204">
        <f t="shared" si="97"/>
        <v>528.29999999999995</v>
      </c>
      <c r="J633" s="204">
        <f t="shared" si="98"/>
        <v>199.16</v>
      </c>
      <c r="L633" s="80">
        <v>528.29999999999995</v>
      </c>
    </row>
    <row r="634" spans="1:12" ht="15" x14ac:dyDescent="0.25">
      <c r="A634" s="201" t="s">
        <v>1042</v>
      </c>
      <c r="B634" s="201">
        <v>37329</v>
      </c>
      <c r="C634" s="201" t="s">
        <v>7</v>
      </c>
      <c r="D634" s="202" t="s">
        <v>1280</v>
      </c>
      <c r="E634" s="298" t="s">
        <v>1046</v>
      </c>
      <c r="F634" s="299"/>
      <c r="G634" s="201" t="s">
        <v>24</v>
      </c>
      <c r="H634" s="203">
        <v>1.54E-2</v>
      </c>
      <c r="I634" s="204">
        <f t="shared" si="97"/>
        <v>101.41</v>
      </c>
      <c r="J634" s="204">
        <f t="shared" si="98"/>
        <v>1.56</v>
      </c>
      <c r="L634" s="80">
        <v>101.41</v>
      </c>
    </row>
    <row r="635" spans="1:12" ht="30" x14ac:dyDescent="0.25">
      <c r="A635" s="201" t="s">
        <v>1042</v>
      </c>
      <c r="B635" s="201">
        <v>37590</v>
      </c>
      <c r="C635" s="201" t="s">
        <v>7</v>
      </c>
      <c r="D635" s="202" t="s">
        <v>1290</v>
      </c>
      <c r="E635" s="298" t="s">
        <v>1046</v>
      </c>
      <c r="F635" s="299"/>
      <c r="G635" s="201" t="s">
        <v>33</v>
      </c>
      <c r="H635" s="203">
        <v>2</v>
      </c>
      <c r="I635" s="204">
        <f t="shared" si="97"/>
        <v>16.86</v>
      </c>
      <c r="J635" s="204">
        <f t="shared" si="98"/>
        <v>33.72</v>
      </c>
      <c r="L635" s="80">
        <v>16.86</v>
      </c>
    </row>
    <row r="636" spans="1:12" ht="15" x14ac:dyDescent="0.25">
      <c r="A636" s="205"/>
      <c r="B636" s="205"/>
      <c r="C636" s="205"/>
      <c r="D636" s="206"/>
      <c r="E636" s="206"/>
      <c r="F636" s="207"/>
      <c r="G636" s="206"/>
      <c r="H636" s="207"/>
      <c r="I636" s="206"/>
      <c r="J636" s="207">
        <f>SUBTOTAL(9,J629:J635)</f>
        <v>319.08000000000004</v>
      </c>
      <c r="L636" s="81"/>
    </row>
    <row r="637" spans="1:12" ht="15.75" x14ac:dyDescent="0.25">
      <c r="A637" s="190" t="s">
        <v>889</v>
      </c>
      <c r="B637" s="190" t="s">
        <v>718</v>
      </c>
      <c r="C637" s="190" t="s">
        <v>717</v>
      </c>
      <c r="D637" s="191" t="s">
        <v>716</v>
      </c>
      <c r="E637" s="294" t="s">
        <v>1037</v>
      </c>
      <c r="F637" s="295"/>
      <c r="G637" s="190" t="s">
        <v>715</v>
      </c>
      <c r="H637" s="192" t="s">
        <v>714</v>
      </c>
      <c r="I637" s="192" t="s">
        <v>713</v>
      </c>
      <c r="J637" s="192" t="s">
        <v>221</v>
      </c>
      <c r="L637" s="75" t="s">
        <v>713</v>
      </c>
    </row>
    <row r="638" spans="1:12" ht="25.5" customHeight="1" x14ac:dyDescent="0.25">
      <c r="A638" s="193" t="s">
        <v>1038</v>
      </c>
      <c r="B638" s="193">
        <v>100872</v>
      </c>
      <c r="C638" s="193" t="s">
        <v>7</v>
      </c>
      <c r="D638" s="194" t="s">
        <v>447</v>
      </c>
      <c r="E638" s="300" t="s">
        <v>1244</v>
      </c>
      <c r="F638" s="301"/>
      <c r="G638" s="193" t="s">
        <v>33</v>
      </c>
      <c r="H638" s="195">
        <v>1</v>
      </c>
      <c r="I638" s="196">
        <f>J638</f>
        <v>323.17</v>
      </c>
      <c r="J638" s="196">
        <f>J643</f>
        <v>323.17</v>
      </c>
      <c r="L638" s="77">
        <f>M638</f>
        <v>0</v>
      </c>
    </row>
    <row r="639" spans="1:12" ht="45" x14ac:dyDescent="0.25">
      <c r="A639" s="197" t="s">
        <v>1040</v>
      </c>
      <c r="B639" s="197">
        <v>88267</v>
      </c>
      <c r="C639" s="197" t="s">
        <v>7</v>
      </c>
      <c r="D639" s="198" t="s">
        <v>1121</v>
      </c>
      <c r="E639" s="296" t="s">
        <v>1039</v>
      </c>
      <c r="F639" s="297"/>
      <c r="G639" s="197" t="s">
        <v>8</v>
      </c>
      <c r="H639" s="199">
        <v>0.94850000000000001</v>
      </c>
      <c r="I639" s="200">
        <f>TRUNC(L639*$N$2,2)</f>
        <v>24.19</v>
      </c>
      <c r="J639" s="200">
        <f t="shared" ref="J639:J642" si="99">TRUNC(I639*H639,2)</f>
        <v>22.94</v>
      </c>
      <c r="L639" s="79">
        <v>24.19</v>
      </c>
    </row>
    <row r="640" spans="1:12" ht="45" x14ac:dyDescent="0.25">
      <c r="A640" s="197" t="s">
        <v>1040</v>
      </c>
      <c r="B640" s="197">
        <v>88316</v>
      </c>
      <c r="C640" s="197" t="s">
        <v>7</v>
      </c>
      <c r="D640" s="198" t="s">
        <v>1080</v>
      </c>
      <c r="E640" s="296" t="s">
        <v>1039</v>
      </c>
      <c r="F640" s="297"/>
      <c r="G640" s="197" t="s">
        <v>8</v>
      </c>
      <c r="H640" s="199">
        <v>0.29880000000000001</v>
      </c>
      <c r="I640" s="200">
        <f>TRUNC(L640*$N$2,2)</f>
        <v>20.170000000000002</v>
      </c>
      <c r="J640" s="200">
        <f t="shared" si="99"/>
        <v>6.02</v>
      </c>
      <c r="L640" s="79">
        <v>20.170000000000002</v>
      </c>
    </row>
    <row r="641" spans="1:12" ht="45" x14ac:dyDescent="0.25">
      <c r="A641" s="201" t="s">
        <v>1042</v>
      </c>
      <c r="B641" s="201">
        <v>4351</v>
      </c>
      <c r="C641" s="201" t="s">
        <v>7</v>
      </c>
      <c r="D641" s="202" t="s">
        <v>1288</v>
      </c>
      <c r="E641" s="298" t="s">
        <v>1046</v>
      </c>
      <c r="F641" s="299"/>
      <c r="G641" s="201" t="s">
        <v>33</v>
      </c>
      <c r="H641" s="203">
        <v>6</v>
      </c>
      <c r="I641" s="204">
        <f>TRUNC(L641*$N$2,2)</f>
        <v>16.87</v>
      </c>
      <c r="J641" s="204">
        <f t="shared" si="99"/>
        <v>101.22</v>
      </c>
      <c r="L641" s="80">
        <v>16.87</v>
      </c>
    </row>
    <row r="642" spans="1:12" ht="30" x14ac:dyDescent="0.25">
      <c r="A642" s="201" t="s">
        <v>1042</v>
      </c>
      <c r="B642" s="201">
        <v>36080</v>
      </c>
      <c r="C642" s="201" t="s">
        <v>7</v>
      </c>
      <c r="D642" s="202" t="s">
        <v>1291</v>
      </c>
      <c r="E642" s="298" t="s">
        <v>1046</v>
      </c>
      <c r="F642" s="299"/>
      <c r="G642" s="201" t="s">
        <v>33</v>
      </c>
      <c r="H642" s="203">
        <v>1</v>
      </c>
      <c r="I642" s="204">
        <f>TRUNC(L642*$N$2,2)</f>
        <v>192.99</v>
      </c>
      <c r="J642" s="204">
        <f t="shared" si="99"/>
        <v>192.99</v>
      </c>
      <c r="L642" s="80">
        <v>192.99</v>
      </c>
    </row>
    <row r="643" spans="1:12" ht="15" x14ac:dyDescent="0.25">
      <c r="A643" s="205"/>
      <c r="B643" s="205"/>
      <c r="C643" s="205"/>
      <c r="D643" s="206"/>
      <c r="E643" s="206"/>
      <c r="F643" s="207"/>
      <c r="G643" s="206"/>
      <c r="H643" s="207"/>
      <c r="I643" s="206"/>
      <c r="J643" s="207">
        <f>SUBTOTAL(9,J639:J642)</f>
        <v>323.17</v>
      </c>
      <c r="L643" s="81"/>
    </row>
    <row r="644" spans="1:12" ht="15.75" x14ac:dyDescent="0.25">
      <c r="A644" s="190" t="s">
        <v>890</v>
      </c>
      <c r="B644" s="190" t="s">
        <v>718</v>
      </c>
      <c r="C644" s="190" t="s">
        <v>717</v>
      </c>
      <c r="D644" s="191" t="s">
        <v>716</v>
      </c>
      <c r="E644" s="294" t="s">
        <v>1037</v>
      </c>
      <c r="F644" s="295"/>
      <c r="G644" s="190" t="s">
        <v>715</v>
      </c>
      <c r="H644" s="192" t="s">
        <v>714</v>
      </c>
      <c r="I644" s="192" t="s">
        <v>713</v>
      </c>
      <c r="J644" s="192" t="s">
        <v>221</v>
      </c>
      <c r="L644" s="75" t="s">
        <v>713</v>
      </c>
    </row>
    <row r="645" spans="1:12" ht="25.5" customHeight="1" x14ac:dyDescent="0.25">
      <c r="A645" s="193" t="s">
        <v>1038</v>
      </c>
      <c r="B645" s="193">
        <v>95544</v>
      </c>
      <c r="C645" s="193" t="s">
        <v>7</v>
      </c>
      <c r="D645" s="194" t="s">
        <v>449</v>
      </c>
      <c r="E645" s="300" t="s">
        <v>1244</v>
      </c>
      <c r="F645" s="301"/>
      <c r="G645" s="193" t="s">
        <v>33</v>
      </c>
      <c r="H645" s="195">
        <v>1</v>
      </c>
      <c r="I645" s="196">
        <f>J645</f>
        <v>35.28</v>
      </c>
      <c r="J645" s="196">
        <f>J649</f>
        <v>35.28</v>
      </c>
      <c r="L645" s="77">
        <f>M645</f>
        <v>0</v>
      </c>
    </row>
    <row r="646" spans="1:12" ht="45" x14ac:dyDescent="0.25">
      <c r="A646" s="197" t="s">
        <v>1040</v>
      </c>
      <c r="B646" s="197">
        <v>88267</v>
      </c>
      <c r="C646" s="197" t="s">
        <v>7</v>
      </c>
      <c r="D646" s="198" t="s">
        <v>1121</v>
      </c>
      <c r="E646" s="296" t="s">
        <v>1039</v>
      </c>
      <c r="F646" s="297"/>
      <c r="G646" s="197" t="s">
        <v>8</v>
      </c>
      <c r="H646" s="199">
        <v>0.31619999999999998</v>
      </c>
      <c r="I646" s="200">
        <f>TRUNC(L646*$N$2,2)</f>
        <v>24.19</v>
      </c>
      <c r="J646" s="200">
        <f t="shared" ref="J646:J647" si="100">TRUNC(I646*H646,2)</f>
        <v>7.64</v>
      </c>
      <c r="L646" s="79">
        <v>24.19</v>
      </c>
    </row>
    <row r="647" spans="1:12" ht="45" x14ac:dyDescent="0.25">
      <c r="A647" s="197" t="s">
        <v>1040</v>
      </c>
      <c r="B647" s="197">
        <v>88316</v>
      </c>
      <c r="C647" s="197" t="s">
        <v>7</v>
      </c>
      <c r="D647" s="198" t="s">
        <v>1080</v>
      </c>
      <c r="E647" s="296" t="s">
        <v>1039</v>
      </c>
      <c r="F647" s="297"/>
      <c r="G647" s="197" t="s">
        <v>8</v>
      </c>
      <c r="H647" s="199">
        <v>9.9599999999999994E-2</v>
      </c>
      <c r="I647" s="200">
        <f>TRUNC(L647*$N$2,2)</f>
        <v>20.170000000000002</v>
      </c>
      <c r="J647" s="200">
        <f t="shared" si="100"/>
        <v>2</v>
      </c>
      <c r="L647" s="79">
        <v>20.170000000000002</v>
      </c>
    </row>
    <row r="648" spans="1:12" ht="30" x14ac:dyDescent="0.25">
      <c r="A648" s="201" t="s">
        <v>1042</v>
      </c>
      <c r="B648" s="201">
        <v>11703</v>
      </c>
      <c r="C648" s="201" t="s">
        <v>7</v>
      </c>
      <c r="D648" s="202" t="s">
        <v>1292</v>
      </c>
      <c r="E648" s="298" t="s">
        <v>1046</v>
      </c>
      <c r="F648" s="299"/>
      <c r="G648" s="201" t="s">
        <v>33</v>
      </c>
      <c r="H648" s="203">
        <v>1</v>
      </c>
      <c r="I648" s="204">
        <f>TRUNC(L648*$N$2,2)</f>
        <v>25.64</v>
      </c>
      <c r="J648" s="204">
        <f>TRUNC(I648*H648,2)</f>
        <v>25.64</v>
      </c>
      <c r="L648" s="80">
        <v>25.64</v>
      </c>
    </row>
    <row r="649" spans="1:12" ht="15" x14ac:dyDescent="0.25">
      <c r="A649" s="205"/>
      <c r="B649" s="205"/>
      <c r="C649" s="205"/>
      <c r="D649" s="206"/>
      <c r="E649" s="206"/>
      <c r="F649" s="207"/>
      <c r="G649" s="206"/>
      <c r="H649" s="207"/>
      <c r="I649" s="206"/>
      <c r="J649" s="207">
        <f>SUBTOTAL(9,J646:J648)</f>
        <v>35.28</v>
      </c>
      <c r="L649" s="81"/>
    </row>
    <row r="650" spans="1:12" ht="15.75" x14ac:dyDescent="0.25">
      <c r="A650" s="190" t="s">
        <v>891</v>
      </c>
      <c r="B650" s="190" t="s">
        <v>718</v>
      </c>
      <c r="C650" s="190" t="s">
        <v>717</v>
      </c>
      <c r="D650" s="191" t="s">
        <v>716</v>
      </c>
      <c r="E650" s="294" t="s">
        <v>1037</v>
      </c>
      <c r="F650" s="295"/>
      <c r="G650" s="190" t="s">
        <v>715</v>
      </c>
      <c r="H650" s="192" t="s">
        <v>714</v>
      </c>
      <c r="I650" s="192" t="s">
        <v>713</v>
      </c>
      <c r="J650" s="192" t="s">
        <v>221</v>
      </c>
      <c r="L650" s="75" t="s">
        <v>713</v>
      </c>
    </row>
    <row r="651" spans="1:12" ht="25.5" customHeight="1" x14ac:dyDescent="0.25">
      <c r="A651" s="193" t="s">
        <v>1038</v>
      </c>
      <c r="B651" s="193">
        <v>86915</v>
      </c>
      <c r="C651" s="193" t="s">
        <v>7</v>
      </c>
      <c r="D651" s="194" t="s">
        <v>452</v>
      </c>
      <c r="E651" s="300" t="s">
        <v>1244</v>
      </c>
      <c r="F651" s="301"/>
      <c r="G651" s="193" t="s">
        <v>33</v>
      </c>
      <c r="H651" s="195">
        <v>1</v>
      </c>
      <c r="I651" s="196">
        <f>J651</f>
        <v>151.43</v>
      </c>
      <c r="J651" s="196">
        <f>J656</f>
        <v>151.43</v>
      </c>
      <c r="L651" s="77">
        <f>M651</f>
        <v>0</v>
      </c>
    </row>
    <row r="652" spans="1:12" ht="45" x14ac:dyDescent="0.25">
      <c r="A652" s="197" t="s">
        <v>1040</v>
      </c>
      <c r="B652" s="197">
        <v>88267</v>
      </c>
      <c r="C652" s="197" t="s">
        <v>7</v>
      </c>
      <c r="D652" s="198" t="s">
        <v>1121</v>
      </c>
      <c r="E652" s="296" t="s">
        <v>1039</v>
      </c>
      <c r="F652" s="297"/>
      <c r="G652" s="197" t="s">
        <v>8</v>
      </c>
      <c r="H652" s="199">
        <v>9.6000000000000002E-2</v>
      </c>
      <c r="I652" s="200">
        <f>TRUNC(L652*$N$2,2)</f>
        <v>24.19</v>
      </c>
      <c r="J652" s="200">
        <f t="shared" ref="J652:J655" si="101">TRUNC(I652*H652,2)</f>
        <v>2.3199999999999998</v>
      </c>
      <c r="L652" s="79">
        <v>24.19</v>
      </c>
    </row>
    <row r="653" spans="1:12" ht="45" x14ac:dyDescent="0.25">
      <c r="A653" s="197" t="s">
        <v>1040</v>
      </c>
      <c r="B653" s="197">
        <v>88316</v>
      </c>
      <c r="C653" s="197" t="s">
        <v>7</v>
      </c>
      <c r="D653" s="198" t="s">
        <v>1080</v>
      </c>
      <c r="E653" s="296" t="s">
        <v>1039</v>
      </c>
      <c r="F653" s="297"/>
      <c r="G653" s="197" t="s">
        <v>8</v>
      </c>
      <c r="H653" s="199">
        <v>3.0300000000000001E-2</v>
      </c>
      <c r="I653" s="200">
        <f>TRUNC(L653*$N$2,2)</f>
        <v>20.170000000000002</v>
      </c>
      <c r="J653" s="200">
        <f t="shared" si="101"/>
        <v>0.61</v>
      </c>
      <c r="L653" s="79">
        <v>20.170000000000002</v>
      </c>
    </row>
    <row r="654" spans="1:12" ht="30" x14ac:dyDescent="0.25">
      <c r="A654" s="201" t="s">
        <v>1042</v>
      </c>
      <c r="B654" s="201">
        <v>3146</v>
      </c>
      <c r="C654" s="201" t="s">
        <v>7</v>
      </c>
      <c r="D654" s="202" t="s">
        <v>1255</v>
      </c>
      <c r="E654" s="298" t="s">
        <v>1046</v>
      </c>
      <c r="F654" s="299"/>
      <c r="G654" s="201" t="s">
        <v>33</v>
      </c>
      <c r="H654" s="203">
        <v>2.1000000000000001E-2</v>
      </c>
      <c r="I654" s="204">
        <f>TRUNC(L654*$N$2,2)</f>
        <v>2</v>
      </c>
      <c r="J654" s="204">
        <f t="shared" si="101"/>
        <v>0.04</v>
      </c>
      <c r="L654" s="80">
        <v>2</v>
      </c>
    </row>
    <row r="655" spans="1:12" ht="30" x14ac:dyDescent="0.25">
      <c r="A655" s="201" t="s">
        <v>1042</v>
      </c>
      <c r="B655" s="201">
        <v>36791</v>
      </c>
      <c r="C655" s="201" t="s">
        <v>7</v>
      </c>
      <c r="D655" s="202" t="s">
        <v>1293</v>
      </c>
      <c r="E655" s="298" t="s">
        <v>1046</v>
      </c>
      <c r="F655" s="299"/>
      <c r="G655" s="201" t="s">
        <v>33</v>
      </c>
      <c r="H655" s="203">
        <v>1</v>
      </c>
      <c r="I655" s="204">
        <f>TRUNC(L655*$N$2,2)</f>
        <v>148.46</v>
      </c>
      <c r="J655" s="204">
        <f t="shared" si="101"/>
        <v>148.46</v>
      </c>
      <c r="L655" s="80">
        <v>148.46</v>
      </c>
    </row>
    <row r="656" spans="1:12" ht="15" x14ac:dyDescent="0.25">
      <c r="A656" s="205"/>
      <c r="B656" s="205"/>
      <c r="C656" s="205"/>
      <c r="D656" s="206"/>
      <c r="E656" s="206"/>
      <c r="F656" s="207"/>
      <c r="G656" s="206"/>
      <c r="H656" s="207"/>
      <c r="I656" s="206"/>
      <c r="J656" s="207">
        <f>SUBTOTAL(9,J652:J655)</f>
        <v>151.43</v>
      </c>
      <c r="L656" s="81"/>
    </row>
    <row r="657" spans="1:12" ht="15.75" x14ac:dyDescent="0.25">
      <c r="A657" s="190" t="s">
        <v>892</v>
      </c>
      <c r="B657" s="190" t="s">
        <v>718</v>
      </c>
      <c r="C657" s="190" t="s">
        <v>717</v>
      </c>
      <c r="D657" s="191" t="s">
        <v>716</v>
      </c>
      <c r="E657" s="294" t="s">
        <v>1037</v>
      </c>
      <c r="F657" s="295"/>
      <c r="G657" s="190" t="s">
        <v>715</v>
      </c>
      <c r="H657" s="192" t="s">
        <v>714</v>
      </c>
      <c r="I657" s="192" t="s">
        <v>713</v>
      </c>
      <c r="J657" s="192" t="s">
        <v>221</v>
      </c>
      <c r="L657" s="75" t="s">
        <v>713</v>
      </c>
    </row>
    <row r="658" spans="1:12" ht="25.5" customHeight="1" x14ac:dyDescent="0.25">
      <c r="A658" s="193" t="s">
        <v>1038</v>
      </c>
      <c r="B658" s="193">
        <v>100858</v>
      </c>
      <c r="C658" s="193" t="s">
        <v>7</v>
      </c>
      <c r="D658" s="194" t="s">
        <v>515</v>
      </c>
      <c r="E658" s="300" t="s">
        <v>1244</v>
      </c>
      <c r="F658" s="301"/>
      <c r="G658" s="193" t="s">
        <v>33</v>
      </c>
      <c r="H658" s="195">
        <v>1</v>
      </c>
      <c r="I658" s="196">
        <f>J658</f>
        <v>677.32999999999993</v>
      </c>
      <c r="J658" s="196">
        <f>J666</f>
        <v>677.32999999999993</v>
      </c>
      <c r="L658" s="77">
        <f>M658</f>
        <v>0</v>
      </c>
    </row>
    <row r="659" spans="1:12" ht="45" x14ac:dyDescent="0.25">
      <c r="A659" s="197" t="s">
        <v>1040</v>
      </c>
      <c r="B659" s="197">
        <v>88267</v>
      </c>
      <c r="C659" s="197" t="s">
        <v>7</v>
      </c>
      <c r="D659" s="198" t="s">
        <v>1121</v>
      </c>
      <c r="E659" s="296" t="s">
        <v>1039</v>
      </c>
      <c r="F659" s="297"/>
      <c r="G659" s="197" t="s">
        <v>8</v>
      </c>
      <c r="H659" s="199">
        <v>1.0089999999999999</v>
      </c>
      <c r="I659" s="200">
        <f t="shared" ref="I659:I665" si="102">TRUNC(L659*$N$2,2)</f>
        <v>24.19</v>
      </c>
      <c r="J659" s="200">
        <f t="shared" ref="J659:J665" si="103">TRUNC(I659*H659,2)</f>
        <v>24.4</v>
      </c>
      <c r="L659" s="79">
        <v>24.19</v>
      </c>
    </row>
    <row r="660" spans="1:12" ht="45" x14ac:dyDescent="0.25">
      <c r="A660" s="197" t="s">
        <v>1040</v>
      </c>
      <c r="B660" s="197">
        <v>88316</v>
      </c>
      <c r="C660" s="197" t="s">
        <v>7</v>
      </c>
      <c r="D660" s="198" t="s">
        <v>1080</v>
      </c>
      <c r="E660" s="296" t="s">
        <v>1039</v>
      </c>
      <c r="F660" s="297"/>
      <c r="G660" s="197" t="s">
        <v>8</v>
      </c>
      <c r="H660" s="199">
        <v>0.31790000000000002</v>
      </c>
      <c r="I660" s="200">
        <f t="shared" si="102"/>
        <v>20.170000000000002</v>
      </c>
      <c r="J660" s="200">
        <f t="shared" si="103"/>
        <v>6.41</v>
      </c>
      <c r="L660" s="79">
        <v>20.170000000000002</v>
      </c>
    </row>
    <row r="661" spans="1:12" ht="30" x14ac:dyDescent="0.25">
      <c r="A661" s="201" t="s">
        <v>1042</v>
      </c>
      <c r="B661" s="201">
        <v>3146</v>
      </c>
      <c r="C661" s="201" t="s">
        <v>7</v>
      </c>
      <c r="D661" s="202" t="s">
        <v>1255</v>
      </c>
      <c r="E661" s="298" t="s">
        <v>1046</v>
      </c>
      <c r="F661" s="299"/>
      <c r="G661" s="201" t="s">
        <v>33</v>
      </c>
      <c r="H661" s="203">
        <v>3.6499999999999998E-2</v>
      </c>
      <c r="I661" s="204">
        <f t="shared" si="102"/>
        <v>2</v>
      </c>
      <c r="J661" s="204">
        <f t="shared" si="103"/>
        <v>7.0000000000000007E-2</v>
      </c>
      <c r="L661" s="80">
        <v>2</v>
      </c>
    </row>
    <row r="662" spans="1:12" ht="45" x14ac:dyDescent="0.25">
      <c r="A662" s="201" t="s">
        <v>1042</v>
      </c>
      <c r="B662" s="201">
        <v>4351</v>
      </c>
      <c r="C662" s="201" t="s">
        <v>7</v>
      </c>
      <c r="D662" s="202" t="s">
        <v>1288</v>
      </c>
      <c r="E662" s="298" t="s">
        <v>1046</v>
      </c>
      <c r="F662" s="299"/>
      <c r="G662" s="201" t="s">
        <v>33</v>
      </c>
      <c r="H662" s="203">
        <v>2</v>
      </c>
      <c r="I662" s="204">
        <f t="shared" si="102"/>
        <v>16.87</v>
      </c>
      <c r="J662" s="204">
        <f t="shared" si="103"/>
        <v>33.74</v>
      </c>
      <c r="L662" s="80">
        <v>16.87</v>
      </c>
    </row>
    <row r="663" spans="1:12" ht="45" x14ac:dyDescent="0.25">
      <c r="A663" s="201" t="s">
        <v>1042</v>
      </c>
      <c r="B663" s="201">
        <v>6142</v>
      </c>
      <c r="C663" s="201" t="s">
        <v>7</v>
      </c>
      <c r="D663" s="202" t="s">
        <v>1294</v>
      </c>
      <c r="E663" s="298" t="s">
        <v>1046</v>
      </c>
      <c r="F663" s="299"/>
      <c r="G663" s="201" t="s">
        <v>33</v>
      </c>
      <c r="H663" s="203">
        <v>1</v>
      </c>
      <c r="I663" s="204">
        <f t="shared" si="102"/>
        <v>9.4600000000000009</v>
      </c>
      <c r="J663" s="204">
        <f t="shared" si="103"/>
        <v>9.4600000000000009</v>
      </c>
      <c r="L663" s="80">
        <v>9.4600000000000009</v>
      </c>
    </row>
    <row r="664" spans="1:12" ht="30" x14ac:dyDescent="0.25">
      <c r="A664" s="201" t="s">
        <v>1042</v>
      </c>
      <c r="B664" s="201">
        <v>10432</v>
      </c>
      <c r="C664" s="201" t="s">
        <v>7</v>
      </c>
      <c r="D664" s="202" t="s">
        <v>1295</v>
      </c>
      <c r="E664" s="298" t="s">
        <v>1046</v>
      </c>
      <c r="F664" s="299"/>
      <c r="G664" s="201" t="s">
        <v>33</v>
      </c>
      <c r="H664" s="203">
        <v>1</v>
      </c>
      <c r="I664" s="204">
        <f t="shared" si="102"/>
        <v>373.46</v>
      </c>
      <c r="J664" s="204">
        <f t="shared" si="103"/>
        <v>373.46</v>
      </c>
      <c r="L664" s="80">
        <v>373.46</v>
      </c>
    </row>
    <row r="665" spans="1:12" ht="45" x14ac:dyDescent="0.25">
      <c r="A665" s="201" t="s">
        <v>1042</v>
      </c>
      <c r="B665" s="201">
        <v>21112</v>
      </c>
      <c r="C665" s="201" t="s">
        <v>7</v>
      </c>
      <c r="D665" s="202" t="s">
        <v>1296</v>
      </c>
      <c r="E665" s="298" t="s">
        <v>1046</v>
      </c>
      <c r="F665" s="299"/>
      <c r="G665" s="201" t="s">
        <v>33</v>
      </c>
      <c r="H665" s="203">
        <v>1</v>
      </c>
      <c r="I665" s="204">
        <f t="shared" si="102"/>
        <v>229.79</v>
      </c>
      <c r="J665" s="204">
        <f t="shared" si="103"/>
        <v>229.79</v>
      </c>
      <c r="L665" s="80">
        <v>229.79</v>
      </c>
    </row>
    <row r="666" spans="1:12" ht="15" x14ac:dyDescent="0.25">
      <c r="A666" s="205"/>
      <c r="B666" s="205"/>
      <c r="C666" s="205"/>
      <c r="D666" s="206"/>
      <c r="E666" s="206"/>
      <c r="F666" s="207"/>
      <c r="G666" s="206"/>
      <c r="H666" s="207"/>
      <c r="I666" s="206"/>
      <c r="J666" s="207">
        <f>SUBTOTAL(9,J659:J665)</f>
        <v>677.32999999999993</v>
      </c>
      <c r="L666" s="81"/>
    </row>
    <row r="667" spans="1:12" ht="15.75" x14ac:dyDescent="0.25">
      <c r="A667" s="190" t="s">
        <v>893</v>
      </c>
      <c r="B667" s="190" t="s">
        <v>718</v>
      </c>
      <c r="C667" s="190" t="s">
        <v>717</v>
      </c>
      <c r="D667" s="191" t="s">
        <v>716</v>
      </c>
      <c r="E667" s="294" t="s">
        <v>1037</v>
      </c>
      <c r="F667" s="295"/>
      <c r="G667" s="190" t="s">
        <v>715</v>
      </c>
      <c r="H667" s="192" t="s">
        <v>714</v>
      </c>
      <c r="I667" s="192" t="s">
        <v>713</v>
      </c>
      <c r="J667" s="192" t="s">
        <v>221</v>
      </c>
      <c r="L667" s="75" t="s">
        <v>713</v>
      </c>
    </row>
    <row r="668" spans="1:12" ht="14.25" customHeight="1" x14ac:dyDescent="0.25">
      <c r="A668" s="193" t="s">
        <v>1038</v>
      </c>
      <c r="B668" s="193">
        <v>3712</v>
      </c>
      <c r="C668" s="193" t="s">
        <v>14</v>
      </c>
      <c r="D668" s="194" t="s">
        <v>703</v>
      </c>
      <c r="E668" s="300" t="s">
        <v>1297</v>
      </c>
      <c r="F668" s="301"/>
      <c r="G668" s="193" t="s">
        <v>679</v>
      </c>
      <c r="H668" s="195">
        <v>1</v>
      </c>
      <c r="I668" s="196">
        <f>J668</f>
        <v>266.92</v>
      </c>
      <c r="J668" s="196">
        <f>J674</f>
        <v>266.92</v>
      </c>
      <c r="L668" s="77">
        <f>M668</f>
        <v>0</v>
      </c>
    </row>
    <row r="669" spans="1:12" ht="45" x14ac:dyDescent="0.25">
      <c r="A669" s="197" t="s">
        <v>1040</v>
      </c>
      <c r="B669" s="197">
        <v>10549</v>
      </c>
      <c r="C669" s="197" t="s">
        <v>14</v>
      </c>
      <c r="D669" s="198" t="s">
        <v>1107</v>
      </c>
      <c r="E669" s="296" t="s">
        <v>1108</v>
      </c>
      <c r="F669" s="297"/>
      <c r="G669" s="197" t="s">
        <v>1109</v>
      </c>
      <c r="H669" s="199">
        <v>0.3</v>
      </c>
      <c r="I669" s="200">
        <f>TRUNC(L669*$N$2,2)</f>
        <v>3.79</v>
      </c>
      <c r="J669" s="200">
        <f t="shared" ref="J669:J673" si="104">TRUNC(I669*H669,2)</f>
        <v>1.1299999999999999</v>
      </c>
      <c r="L669" s="79">
        <v>3.79</v>
      </c>
    </row>
    <row r="670" spans="1:12" ht="45" x14ac:dyDescent="0.25">
      <c r="A670" s="197" t="s">
        <v>1040</v>
      </c>
      <c r="B670" s="197">
        <v>10554</v>
      </c>
      <c r="C670" s="197" t="s">
        <v>14</v>
      </c>
      <c r="D670" s="198" t="s">
        <v>1298</v>
      </c>
      <c r="E670" s="296" t="s">
        <v>1108</v>
      </c>
      <c r="F670" s="297"/>
      <c r="G670" s="197" t="s">
        <v>1109</v>
      </c>
      <c r="H670" s="199">
        <v>0.3</v>
      </c>
      <c r="I670" s="200">
        <f>TRUNC(L670*$N$2,2)</f>
        <v>3.73</v>
      </c>
      <c r="J670" s="200">
        <f t="shared" si="104"/>
        <v>1.1100000000000001</v>
      </c>
      <c r="L670" s="79">
        <v>3.73</v>
      </c>
    </row>
    <row r="671" spans="1:12" ht="30" x14ac:dyDescent="0.25">
      <c r="A671" s="201" t="s">
        <v>1042</v>
      </c>
      <c r="B671" s="201" t="s">
        <v>1558</v>
      </c>
      <c r="C671" s="201" t="s">
        <v>14</v>
      </c>
      <c r="D671" s="202" t="s">
        <v>1299</v>
      </c>
      <c r="E671" s="298" t="s">
        <v>1044</v>
      </c>
      <c r="F671" s="299"/>
      <c r="G671" s="201" t="s">
        <v>1109</v>
      </c>
      <c r="H671" s="203">
        <v>0.3</v>
      </c>
      <c r="I671" s="204">
        <f>TRUNC(L671*$N$2,2)</f>
        <v>19.13</v>
      </c>
      <c r="J671" s="204">
        <f t="shared" si="104"/>
        <v>5.73</v>
      </c>
      <c r="L671" s="80">
        <v>19.13</v>
      </c>
    </row>
    <row r="672" spans="1:12" ht="30" x14ac:dyDescent="0.25">
      <c r="A672" s="201" t="s">
        <v>1042</v>
      </c>
      <c r="B672" s="201" t="s">
        <v>1551</v>
      </c>
      <c r="C672" s="201" t="s">
        <v>14</v>
      </c>
      <c r="D672" s="202" t="s">
        <v>1112</v>
      </c>
      <c r="E672" s="298" t="s">
        <v>1044</v>
      </c>
      <c r="F672" s="299"/>
      <c r="G672" s="201" t="s">
        <v>1109</v>
      </c>
      <c r="H672" s="203">
        <v>0.3</v>
      </c>
      <c r="I672" s="204">
        <f>TRUNC(L672*$N$2,2)</f>
        <v>13.65</v>
      </c>
      <c r="J672" s="204">
        <f t="shared" si="104"/>
        <v>4.09</v>
      </c>
      <c r="L672" s="80">
        <v>13.65</v>
      </c>
    </row>
    <row r="673" spans="1:12" ht="30" x14ac:dyDescent="0.25">
      <c r="A673" s="201" t="s">
        <v>1042</v>
      </c>
      <c r="B673" s="201">
        <v>2920</v>
      </c>
      <c r="C673" s="201" t="s">
        <v>14</v>
      </c>
      <c r="D673" s="202" t="s">
        <v>1300</v>
      </c>
      <c r="E673" s="298" t="s">
        <v>1046</v>
      </c>
      <c r="F673" s="299"/>
      <c r="G673" s="201" t="s">
        <v>679</v>
      </c>
      <c r="H673" s="203">
        <v>1</v>
      </c>
      <c r="I673" s="204">
        <f>TRUNC(L673*$N$2,2)</f>
        <v>254.86</v>
      </c>
      <c r="J673" s="204">
        <f t="shared" si="104"/>
        <v>254.86</v>
      </c>
      <c r="L673" s="80">
        <v>254.86</v>
      </c>
    </row>
    <row r="674" spans="1:12" ht="15" x14ac:dyDescent="0.25">
      <c r="A674" s="205"/>
      <c r="B674" s="205"/>
      <c r="C674" s="205"/>
      <c r="D674" s="206"/>
      <c r="E674" s="206"/>
      <c r="F674" s="207"/>
      <c r="G674" s="206"/>
      <c r="H674" s="207"/>
      <c r="I674" s="206"/>
      <c r="J674" s="207">
        <f>SUBTOTAL(9,J669:J673)</f>
        <v>266.92</v>
      </c>
      <c r="L674" s="81"/>
    </row>
    <row r="675" spans="1:12" ht="15.75" x14ac:dyDescent="0.25">
      <c r="A675" s="190" t="s">
        <v>894</v>
      </c>
      <c r="B675" s="190" t="s">
        <v>718</v>
      </c>
      <c r="C675" s="190" t="s">
        <v>717</v>
      </c>
      <c r="D675" s="191" t="s">
        <v>716</v>
      </c>
      <c r="E675" s="294" t="s">
        <v>1037</v>
      </c>
      <c r="F675" s="295"/>
      <c r="G675" s="190" t="s">
        <v>715</v>
      </c>
      <c r="H675" s="192" t="s">
        <v>714</v>
      </c>
      <c r="I675" s="192" t="s">
        <v>713</v>
      </c>
      <c r="J675" s="192" t="s">
        <v>221</v>
      </c>
      <c r="L675" s="75" t="s">
        <v>713</v>
      </c>
    </row>
    <row r="676" spans="1:12" ht="30" x14ac:dyDescent="0.25">
      <c r="A676" s="193" t="s">
        <v>1038</v>
      </c>
      <c r="B676" s="193" t="s">
        <v>757</v>
      </c>
      <c r="C676" s="193" t="s">
        <v>685</v>
      </c>
      <c r="D676" s="194" t="s">
        <v>453</v>
      </c>
      <c r="E676" s="300" t="s">
        <v>1301</v>
      </c>
      <c r="F676" s="301"/>
      <c r="G676" s="193" t="s">
        <v>679</v>
      </c>
      <c r="H676" s="195">
        <v>1</v>
      </c>
      <c r="I676" s="196">
        <f>J676</f>
        <v>163.38</v>
      </c>
      <c r="J676" s="196">
        <f>J692</f>
        <v>163.38</v>
      </c>
      <c r="L676" s="77">
        <f>M676</f>
        <v>0</v>
      </c>
    </row>
    <row r="677" spans="1:12" ht="15" customHeight="1" x14ac:dyDescent="0.25">
      <c r="A677" s="307" t="s">
        <v>57</v>
      </c>
      <c r="B677" s="307" t="s">
        <v>718</v>
      </c>
      <c r="C677" s="307" t="s">
        <v>717</v>
      </c>
      <c r="D677" s="308" t="s">
        <v>1302</v>
      </c>
      <c r="E677" s="309" t="s">
        <v>1303</v>
      </c>
      <c r="F677" s="310"/>
      <c r="G677" s="307" t="s">
        <v>1304</v>
      </c>
      <c r="H677" s="305"/>
      <c r="I677" s="305" t="s">
        <v>1305</v>
      </c>
      <c r="J677" s="305" t="s">
        <v>1306</v>
      </c>
      <c r="L677" s="302" t="s">
        <v>1305</v>
      </c>
    </row>
    <row r="678" spans="1:12" ht="31.5" x14ac:dyDescent="0.25">
      <c r="A678" s="307"/>
      <c r="B678" s="307"/>
      <c r="C678" s="307"/>
      <c r="D678" s="305"/>
      <c r="E678" s="192" t="s">
        <v>1307</v>
      </c>
      <c r="F678" s="192" t="s">
        <v>1308</v>
      </c>
      <c r="G678" s="192" t="s">
        <v>1307</v>
      </c>
      <c r="H678" s="192" t="s">
        <v>1308</v>
      </c>
      <c r="I678" s="305"/>
      <c r="J678" s="305"/>
      <c r="L678" s="302"/>
    </row>
    <row r="679" spans="1:12" ht="15.75" x14ac:dyDescent="0.25">
      <c r="A679" s="306"/>
      <c r="B679" s="306"/>
      <c r="C679" s="306"/>
      <c r="D679" s="306"/>
      <c r="E679" s="306"/>
      <c r="F679" s="306" t="s">
        <v>1309</v>
      </c>
      <c r="G679" s="306"/>
      <c r="H679" s="306"/>
      <c r="I679" s="306"/>
      <c r="J679" s="213">
        <v>0</v>
      </c>
    </row>
    <row r="680" spans="1:12" ht="31.5" x14ac:dyDescent="0.25">
      <c r="A680" s="190" t="s">
        <v>74</v>
      </c>
      <c r="B680" s="190" t="s">
        <v>718</v>
      </c>
      <c r="C680" s="190" t="s">
        <v>717</v>
      </c>
      <c r="D680" s="191" t="s">
        <v>1044</v>
      </c>
      <c r="E680" s="192"/>
      <c r="F680" s="305"/>
      <c r="G680" s="305" t="s">
        <v>1310</v>
      </c>
      <c r="H680" s="305" t="s">
        <v>1311</v>
      </c>
      <c r="I680" s="305" t="s">
        <v>1305</v>
      </c>
      <c r="J680" s="192" t="s">
        <v>1306</v>
      </c>
    </row>
    <row r="681" spans="1:12" ht="15.75" x14ac:dyDescent="0.25">
      <c r="A681" s="306"/>
      <c r="B681" s="306"/>
      <c r="C681" s="306"/>
      <c r="D681" s="306"/>
      <c r="E681" s="306"/>
      <c r="F681" s="306" t="s">
        <v>1312</v>
      </c>
      <c r="G681" s="306"/>
      <c r="H681" s="306"/>
      <c r="I681" s="306"/>
      <c r="J681" s="213">
        <v>0</v>
      </c>
    </row>
    <row r="682" spans="1:12" ht="15.75" x14ac:dyDescent="0.25">
      <c r="A682" s="306"/>
      <c r="B682" s="306"/>
      <c r="C682" s="306"/>
      <c r="D682" s="306"/>
      <c r="E682" s="306"/>
      <c r="F682" s="306" t="s">
        <v>1313</v>
      </c>
      <c r="G682" s="306"/>
      <c r="H682" s="306"/>
      <c r="I682" s="306"/>
      <c r="J682" s="213">
        <v>0</v>
      </c>
    </row>
    <row r="683" spans="1:12" ht="15.75" x14ac:dyDescent="0.25">
      <c r="A683" s="306"/>
      <c r="B683" s="306"/>
      <c r="C683" s="306"/>
      <c r="D683" s="306"/>
      <c r="E683" s="306"/>
      <c r="F683" s="306" t="s">
        <v>1314</v>
      </c>
      <c r="G683" s="306"/>
      <c r="H683" s="306"/>
      <c r="I683" s="306"/>
      <c r="J683" s="213">
        <v>1</v>
      </c>
    </row>
    <row r="684" spans="1:12" ht="15.75" x14ac:dyDescent="0.25">
      <c r="A684" s="306"/>
      <c r="B684" s="306"/>
      <c r="C684" s="306"/>
      <c r="D684" s="306"/>
      <c r="E684" s="306"/>
      <c r="F684" s="306" t="s">
        <v>1315</v>
      </c>
      <c r="G684" s="306"/>
      <c r="H684" s="306"/>
      <c r="I684" s="306"/>
      <c r="J684" s="213">
        <v>0</v>
      </c>
    </row>
    <row r="685" spans="1:12" ht="31.5" x14ac:dyDescent="0.25">
      <c r="A685" s="190" t="s">
        <v>1316</v>
      </c>
      <c r="B685" s="190" t="s">
        <v>717</v>
      </c>
      <c r="C685" s="190" t="s">
        <v>718</v>
      </c>
      <c r="D685" s="191" t="s">
        <v>1046</v>
      </c>
      <c r="E685" s="192"/>
      <c r="F685" s="192"/>
      <c r="G685" s="192" t="s">
        <v>1310</v>
      </c>
      <c r="H685" s="192" t="s">
        <v>1311</v>
      </c>
      <c r="I685" s="192" t="s">
        <v>1317</v>
      </c>
      <c r="J685" s="192" t="s">
        <v>1306</v>
      </c>
      <c r="L685" s="75" t="s">
        <v>1317</v>
      </c>
    </row>
    <row r="686" spans="1:12" ht="15.75" x14ac:dyDescent="0.25">
      <c r="A686" s="306"/>
      <c r="B686" s="306"/>
      <c r="C686" s="306"/>
      <c r="D686" s="306"/>
      <c r="E686" s="306"/>
      <c r="F686" s="306" t="s">
        <v>1318</v>
      </c>
      <c r="G686" s="306"/>
      <c r="H686" s="306"/>
      <c r="I686" s="306"/>
      <c r="J686" s="213">
        <v>0</v>
      </c>
    </row>
    <row r="687" spans="1:12" ht="31.5" x14ac:dyDescent="0.25">
      <c r="A687" s="190" t="s">
        <v>1319</v>
      </c>
      <c r="B687" s="190" t="s">
        <v>717</v>
      </c>
      <c r="C687" s="190" t="s">
        <v>718</v>
      </c>
      <c r="D687" s="191" t="s">
        <v>1071</v>
      </c>
      <c r="E687" s="192"/>
      <c r="F687" s="192"/>
      <c r="G687" s="192" t="s">
        <v>1310</v>
      </c>
      <c r="H687" s="192" t="s">
        <v>1311</v>
      </c>
      <c r="I687" s="192" t="s">
        <v>1317</v>
      </c>
      <c r="J687" s="192" t="s">
        <v>1306</v>
      </c>
      <c r="L687" s="75" t="s">
        <v>1317</v>
      </c>
    </row>
    <row r="688" spans="1:12" ht="45" x14ac:dyDescent="0.25">
      <c r="A688" s="197" t="s">
        <v>1320</v>
      </c>
      <c r="B688" s="197" t="s">
        <v>685</v>
      </c>
      <c r="C688" s="197" t="s">
        <v>1321</v>
      </c>
      <c r="D688" s="198" t="s">
        <v>1322</v>
      </c>
      <c r="E688" s="198"/>
      <c r="F688" s="198" t="s">
        <v>1323</v>
      </c>
      <c r="G688" s="197" t="s">
        <v>682</v>
      </c>
      <c r="H688" s="200">
        <f>TRUNC(L688*$N$2,2)</f>
        <v>23.05</v>
      </c>
      <c r="I688" s="200">
        <v>5</v>
      </c>
      <c r="J688" s="200">
        <f>TRUNC(I688*H688,2)</f>
        <v>115.25</v>
      </c>
      <c r="L688" s="78">
        <v>23.05</v>
      </c>
    </row>
    <row r="689" spans="1:12" ht="60" x14ac:dyDescent="0.25">
      <c r="A689" s="197" t="s">
        <v>1320</v>
      </c>
      <c r="B689" s="197" t="s">
        <v>685</v>
      </c>
      <c r="C689" s="197" t="s">
        <v>1324</v>
      </c>
      <c r="D689" s="198" t="s">
        <v>1325</v>
      </c>
      <c r="E689" s="198"/>
      <c r="F689" s="198" t="s">
        <v>1323</v>
      </c>
      <c r="G689" s="197" t="s">
        <v>682</v>
      </c>
      <c r="H689" s="200">
        <f>TRUNC(L689*$N$2,2)</f>
        <v>3.48</v>
      </c>
      <c r="I689" s="200">
        <v>5</v>
      </c>
      <c r="J689" s="200">
        <f t="shared" ref="J689:J691" si="105">TRUNC(I689*H689,2)</f>
        <v>17.399999999999999</v>
      </c>
      <c r="L689" s="78">
        <v>3.48</v>
      </c>
    </row>
    <row r="690" spans="1:12" ht="45" x14ac:dyDescent="0.25">
      <c r="A690" s="197" t="s">
        <v>1320</v>
      </c>
      <c r="B690" s="197" t="s">
        <v>685</v>
      </c>
      <c r="C690" s="197" t="s">
        <v>1326</v>
      </c>
      <c r="D690" s="198" t="s">
        <v>1327</v>
      </c>
      <c r="E690" s="198"/>
      <c r="F690" s="198" t="s">
        <v>1323</v>
      </c>
      <c r="G690" s="197" t="s">
        <v>682</v>
      </c>
      <c r="H690" s="200">
        <f>TRUNC(L690*$N$2,2)</f>
        <v>5.61</v>
      </c>
      <c r="I690" s="200">
        <v>4.5</v>
      </c>
      <c r="J690" s="200">
        <f t="shared" si="105"/>
        <v>25.24</v>
      </c>
      <c r="L690" s="78">
        <v>5.61</v>
      </c>
    </row>
    <row r="691" spans="1:12" ht="45" x14ac:dyDescent="0.25">
      <c r="A691" s="197" t="s">
        <v>1320</v>
      </c>
      <c r="B691" s="197" t="s">
        <v>685</v>
      </c>
      <c r="C691" s="197" t="s">
        <v>1328</v>
      </c>
      <c r="D691" s="198" t="s">
        <v>1329</v>
      </c>
      <c r="E691" s="198"/>
      <c r="F691" s="198" t="s">
        <v>1323</v>
      </c>
      <c r="G691" s="197" t="s">
        <v>682</v>
      </c>
      <c r="H691" s="200">
        <f>TRUNC(L691*$N$2,2)</f>
        <v>10.98</v>
      </c>
      <c r="I691" s="200">
        <v>0.5</v>
      </c>
      <c r="J691" s="200">
        <f t="shared" si="105"/>
        <v>5.49</v>
      </c>
      <c r="L691" s="78">
        <v>10.98</v>
      </c>
    </row>
    <row r="692" spans="1:12" ht="15.75" x14ac:dyDescent="0.25">
      <c r="A692" s="306"/>
      <c r="B692" s="306"/>
      <c r="C692" s="306"/>
      <c r="D692" s="306"/>
      <c r="E692" s="306"/>
      <c r="F692" s="306" t="s">
        <v>1330</v>
      </c>
      <c r="G692" s="306"/>
      <c r="H692" s="306"/>
      <c r="I692" s="306"/>
      <c r="J692" s="213">
        <f>J691+J690+J689+J688</f>
        <v>163.38</v>
      </c>
    </row>
    <row r="693" spans="1:12" ht="31.5" x14ac:dyDescent="0.25">
      <c r="A693" s="190" t="s">
        <v>8</v>
      </c>
      <c r="B693" s="190" t="s">
        <v>717</v>
      </c>
      <c r="C693" s="190" t="s">
        <v>718</v>
      </c>
      <c r="D693" s="191" t="s">
        <v>1331</v>
      </c>
      <c r="E693" s="192" t="s">
        <v>1332</v>
      </c>
      <c r="F693" s="192" t="s">
        <v>1333</v>
      </c>
      <c r="G693" s="192" t="s">
        <v>1310</v>
      </c>
      <c r="H693" s="192" t="s">
        <v>1311</v>
      </c>
      <c r="I693" s="192" t="s">
        <v>1317</v>
      </c>
      <c r="J693" s="192" t="s">
        <v>1306</v>
      </c>
      <c r="L693" s="75" t="s">
        <v>1317</v>
      </c>
    </row>
    <row r="694" spans="1:12" ht="15.75" x14ac:dyDescent="0.25">
      <c r="A694" s="306"/>
      <c r="B694" s="306"/>
      <c r="C694" s="306"/>
      <c r="D694" s="306"/>
      <c r="E694" s="306"/>
      <c r="F694" s="306" t="s">
        <v>1334</v>
      </c>
      <c r="G694" s="306"/>
      <c r="H694" s="306"/>
      <c r="I694" s="306"/>
      <c r="J694" s="213">
        <v>0</v>
      </c>
    </row>
    <row r="695" spans="1:12" ht="15" x14ac:dyDescent="0.25">
      <c r="A695" s="205"/>
      <c r="B695" s="205"/>
      <c r="C695" s="205"/>
      <c r="D695" s="206"/>
      <c r="E695" s="206"/>
      <c r="F695" s="207"/>
      <c r="G695" s="206"/>
      <c r="H695" s="207"/>
      <c r="I695" s="206"/>
      <c r="J695" s="207">
        <f>SUBTOTAL(9,J694)</f>
        <v>0</v>
      </c>
      <c r="L695" s="81"/>
    </row>
    <row r="696" spans="1:12" ht="15.75" x14ac:dyDescent="0.25">
      <c r="A696" s="190" t="s">
        <v>895</v>
      </c>
      <c r="B696" s="190" t="s">
        <v>718</v>
      </c>
      <c r="C696" s="190" t="s">
        <v>717</v>
      </c>
      <c r="D696" s="191" t="s">
        <v>716</v>
      </c>
      <c r="E696" s="294" t="s">
        <v>1037</v>
      </c>
      <c r="F696" s="295"/>
      <c r="G696" s="190" t="s">
        <v>715</v>
      </c>
      <c r="H696" s="192" t="s">
        <v>714</v>
      </c>
      <c r="I696" s="192" t="s">
        <v>713</v>
      </c>
      <c r="J696" s="192" t="s">
        <v>221</v>
      </c>
      <c r="L696" s="75" t="s">
        <v>713</v>
      </c>
    </row>
    <row r="697" spans="1:12" ht="30" x14ac:dyDescent="0.25">
      <c r="A697" s="193" t="s">
        <v>1038</v>
      </c>
      <c r="B697" s="193" t="s">
        <v>758</v>
      </c>
      <c r="C697" s="193" t="s">
        <v>685</v>
      </c>
      <c r="D697" s="194" t="s">
        <v>454</v>
      </c>
      <c r="E697" s="300" t="s">
        <v>1301</v>
      </c>
      <c r="F697" s="301"/>
      <c r="G697" s="193" t="s">
        <v>679</v>
      </c>
      <c r="H697" s="195">
        <v>1</v>
      </c>
      <c r="I697" s="196">
        <f>J697</f>
        <v>300.14999999999998</v>
      </c>
      <c r="J697" s="196">
        <f>J712</f>
        <v>300.14999999999998</v>
      </c>
      <c r="L697" s="77">
        <f>M697</f>
        <v>0</v>
      </c>
    </row>
    <row r="698" spans="1:12" ht="15" customHeight="1" x14ac:dyDescent="0.25">
      <c r="A698" s="307" t="s">
        <v>57</v>
      </c>
      <c r="B698" s="307" t="s">
        <v>718</v>
      </c>
      <c r="C698" s="307" t="s">
        <v>717</v>
      </c>
      <c r="D698" s="308" t="s">
        <v>1302</v>
      </c>
      <c r="E698" s="309" t="s">
        <v>1303</v>
      </c>
      <c r="F698" s="310"/>
      <c r="G698" s="307" t="s">
        <v>1304</v>
      </c>
      <c r="H698" s="305"/>
      <c r="I698" s="305" t="s">
        <v>1305</v>
      </c>
      <c r="J698" s="305" t="s">
        <v>1306</v>
      </c>
      <c r="L698" s="302" t="s">
        <v>1305</v>
      </c>
    </row>
    <row r="699" spans="1:12" ht="31.5" x14ac:dyDescent="0.25">
      <c r="A699" s="307"/>
      <c r="B699" s="307"/>
      <c r="C699" s="307"/>
      <c r="D699" s="305"/>
      <c r="E699" s="192" t="s">
        <v>1307</v>
      </c>
      <c r="F699" s="192" t="s">
        <v>1308</v>
      </c>
      <c r="G699" s="192" t="s">
        <v>1307</v>
      </c>
      <c r="H699" s="192" t="s">
        <v>1308</v>
      </c>
      <c r="I699" s="305"/>
      <c r="J699" s="305"/>
      <c r="L699" s="302"/>
    </row>
    <row r="700" spans="1:12" ht="15.75" x14ac:dyDescent="0.25">
      <c r="A700" s="306"/>
      <c r="B700" s="306"/>
      <c r="C700" s="306"/>
      <c r="D700" s="306"/>
      <c r="E700" s="306"/>
      <c r="F700" s="306" t="s">
        <v>1309</v>
      </c>
      <c r="G700" s="306"/>
      <c r="H700" s="306"/>
      <c r="I700" s="306"/>
      <c r="J700" s="213">
        <v>0</v>
      </c>
    </row>
    <row r="701" spans="1:12" ht="31.5" x14ac:dyDescent="0.25">
      <c r="A701" s="190" t="s">
        <v>74</v>
      </c>
      <c r="B701" s="190" t="s">
        <v>718</v>
      </c>
      <c r="C701" s="190" t="s">
        <v>717</v>
      </c>
      <c r="D701" s="191" t="s">
        <v>1044</v>
      </c>
      <c r="E701" s="192"/>
      <c r="F701" s="305"/>
      <c r="G701" s="305" t="s">
        <v>1310</v>
      </c>
      <c r="H701" s="305" t="s">
        <v>1311</v>
      </c>
      <c r="I701" s="305" t="s">
        <v>1305</v>
      </c>
      <c r="J701" s="192" t="s">
        <v>1306</v>
      </c>
    </row>
    <row r="702" spans="1:12" ht="15.75" x14ac:dyDescent="0.25">
      <c r="A702" s="306"/>
      <c r="B702" s="306"/>
      <c r="C702" s="306"/>
      <c r="D702" s="306"/>
      <c r="E702" s="306"/>
      <c r="F702" s="306" t="s">
        <v>1312</v>
      </c>
      <c r="G702" s="306"/>
      <c r="H702" s="306"/>
      <c r="I702" s="306"/>
      <c r="J702" s="213">
        <v>0</v>
      </c>
    </row>
    <row r="703" spans="1:12" ht="15.75" x14ac:dyDescent="0.25">
      <c r="A703" s="306"/>
      <c r="B703" s="306"/>
      <c r="C703" s="306"/>
      <c r="D703" s="306"/>
      <c r="E703" s="306"/>
      <c r="F703" s="306" t="s">
        <v>1313</v>
      </c>
      <c r="G703" s="306"/>
      <c r="H703" s="306"/>
      <c r="I703" s="306"/>
      <c r="J703" s="213">
        <v>0</v>
      </c>
    </row>
    <row r="704" spans="1:12" ht="15.75" x14ac:dyDescent="0.25">
      <c r="A704" s="306"/>
      <c r="B704" s="306"/>
      <c r="C704" s="306"/>
      <c r="D704" s="306"/>
      <c r="E704" s="306"/>
      <c r="F704" s="306" t="s">
        <v>1314</v>
      </c>
      <c r="G704" s="306"/>
      <c r="H704" s="306"/>
      <c r="I704" s="306"/>
      <c r="J704" s="213">
        <v>1</v>
      </c>
    </row>
    <row r="705" spans="1:12" ht="15.75" x14ac:dyDescent="0.25">
      <c r="A705" s="306"/>
      <c r="B705" s="306"/>
      <c r="C705" s="306"/>
      <c r="D705" s="306"/>
      <c r="E705" s="306"/>
      <c r="F705" s="306" t="s">
        <v>1315</v>
      </c>
      <c r="G705" s="306"/>
      <c r="H705" s="306"/>
      <c r="I705" s="306"/>
      <c r="J705" s="213">
        <v>0</v>
      </c>
    </row>
    <row r="706" spans="1:12" ht="31.5" x14ac:dyDescent="0.25">
      <c r="A706" s="190" t="s">
        <v>1316</v>
      </c>
      <c r="B706" s="190" t="s">
        <v>717</v>
      </c>
      <c r="C706" s="190" t="s">
        <v>718</v>
      </c>
      <c r="D706" s="191" t="s">
        <v>1046</v>
      </c>
      <c r="E706" s="192"/>
      <c r="F706" s="192"/>
      <c r="G706" s="192" t="s">
        <v>1310</v>
      </c>
      <c r="H706" s="192" t="s">
        <v>1311</v>
      </c>
      <c r="I706" s="192" t="s">
        <v>1317</v>
      </c>
      <c r="J706" s="192" t="s">
        <v>1306</v>
      </c>
      <c r="L706" s="75" t="s">
        <v>1317</v>
      </c>
    </row>
    <row r="707" spans="1:12" ht="15.75" x14ac:dyDescent="0.25">
      <c r="A707" s="306"/>
      <c r="B707" s="306"/>
      <c r="C707" s="306"/>
      <c r="D707" s="306"/>
      <c r="E707" s="306"/>
      <c r="F707" s="306" t="s">
        <v>1318</v>
      </c>
      <c r="G707" s="306"/>
      <c r="H707" s="306"/>
      <c r="I707" s="306"/>
      <c r="J707" s="213">
        <v>0</v>
      </c>
    </row>
    <row r="708" spans="1:12" ht="31.5" x14ac:dyDescent="0.25">
      <c r="A708" s="190" t="s">
        <v>1319</v>
      </c>
      <c r="B708" s="190" t="s">
        <v>717</v>
      </c>
      <c r="C708" s="190" t="s">
        <v>718</v>
      </c>
      <c r="D708" s="191" t="s">
        <v>1071</v>
      </c>
      <c r="E708" s="192"/>
      <c r="F708" s="192"/>
      <c r="G708" s="192" t="s">
        <v>1310</v>
      </c>
      <c r="H708" s="192" t="s">
        <v>1311</v>
      </c>
      <c r="I708" s="192" t="s">
        <v>1317</v>
      </c>
      <c r="J708" s="192" t="s">
        <v>1306</v>
      </c>
      <c r="L708" s="75" t="s">
        <v>1317</v>
      </c>
    </row>
    <row r="709" spans="1:12" ht="45" x14ac:dyDescent="0.25">
      <c r="A709" s="197" t="s">
        <v>1320</v>
      </c>
      <c r="B709" s="197" t="s">
        <v>685</v>
      </c>
      <c r="C709" s="197" t="s">
        <v>1335</v>
      </c>
      <c r="D709" s="198" t="s">
        <v>1336</v>
      </c>
      <c r="E709" s="198"/>
      <c r="F709" s="198" t="s">
        <v>1323</v>
      </c>
      <c r="G709" s="197" t="s">
        <v>682</v>
      </c>
      <c r="H709" s="200">
        <f>TRUNC(L709*$N$2,2)</f>
        <v>40.200000000000003</v>
      </c>
      <c r="I709" s="200">
        <v>5</v>
      </c>
      <c r="J709" s="200">
        <f>TRUNC(I709*H709,2)</f>
        <v>201</v>
      </c>
      <c r="L709" s="78">
        <v>40.200000000000003</v>
      </c>
    </row>
    <row r="710" spans="1:12" ht="60" x14ac:dyDescent="0.25">
      <c r="A710" s="197" t="s">
        <v>1320</v>
      </c>
      <c r="B710" s="197" t="s">
        <v>685</v>
      </c>
      <c r="C710" s="197" t="s">
        <v>1337</v>
      </c>
      <c r="D710" s="198" t="s">
        <v>1338</v>
      </c>
      <c r="E710" s="198"/>
      <c r="F710" s="198" t="s">
        <v>1323</v>
      </c>
      <c r="G710" s="197" t="s">
        <v>682</v>
      </c>
      <c r="H710" s="200">
        <f>TRUNC(L710*$N$2,2)</f>
        <v>5.79</v>
      </c>
      <c r="I710" s="200">
        <v>5</v>
      </c>
      <c r="J710" s="200">
        <f>TRUNC(I710*H710,2)</f>
        <v>28.95</v>
      </c>
      <c r="L710" s="78">
        <v>5.79</v>
      </c>
    </row>
    <row r="711" spans="1:12" ht="45" x14ac:dyDescent="0.25">
      <c r="A711" s="197" t="s">
        <v>1320</v>
      </c>
      <c r="B711" s="197" t="s">
        <v>685</v>
      </c>
      <c r="C711" s="197" t="s">
        <v>1339</v>
      </c>
      <c r="D711" s="198" t="s">
        <v>1340</v>
      </c>
      <c r="E711" s="198"/>
      <c r="F711" s="198" t="s">
        <v>1323</v>
      </c>
      <c r="G711" s="197" t="s">
        <v>682</v>
      </c>
      <c r="H711" s="200">
        <f>TRUNC(L711*$N$2,2)</f>
        <v>14.04</v>
      </c>
      <c r="I711" s="200">
        <v>5</v>
      </c>
      <c r="J711" s="200">
        <f t="shared" ref="J711" si="106">TRUNC(I711*H711,2)</f>
        <v>70.2</v>
      </c>
      <c r="L711" s="78">
        <v>14.04</v>
      </c>
    </row>
    <row r="712" spans="1:12" ht="15.75" x14ac:dyDescent="0.25">
      <c r="A712" s="306"/>
      <c r="B712" s="306"/>
      <c r="C712" s="306"/>
      <c r="D712" s="306"/>
      <c r="E712" s="306"/>
      <c r="F712" s="306" t="s">
        <v>1330</v>
      </c>
      <c r="G712" s="306"/>
      <c r="H712" s="306"/>
      <c r="I712" s="306"/>
      <c r="J712" s="213">
        <f>J711+J710+J709</f>
        <v>300.14999999999998</v>
      </c>
    </row>
    <row r="713" spans="1:12" ht="31.5" x14ac:dyDescent="0.25">
      <c r="A713" s="190" t="s">
        <v>8</v>
      </c>
      <c r="B713" s="190" t="s">
        <v>717</v>
      </c>
      <c r="C713" s="190" t="s">
        <v>718</v>
      </c>
      <c r="D713" s="191" t="s">
        <v>1331</v>
      </c>
      <c r="E713" s="192" t="s">
        <v>1332</v>
      </c>
      <c r="F713" s="192" t="s">
        <v>1333</v>
      </c>
      <c r="G713" s="192" t="s">
        <v>1310</v>
      </c>
      <c r="H713" s="192" t="s">
        <v>1311</v>
      </c>
      <c r="I713" s="192" t="s">
        <v>1317</v>
      </c>
      <c r="J713" s="192" t="s">
        <v>1306</v>
      </c>
      <c r="L713" s="75" t="s">
        <v>1317</v>
      </c>
    </row>
    <row r="714" spans="1:12" ht="15.75" x14ac:dyDescent="0.25">
      <c r="A714" s="306"/>
      <c r="B714" s="306"/>
      <c r="C714" s="306"/>
      <c r="D714" s="306"/>
      <c r="E714" s="306"/>
      <c r="F714" s="306" t="s">
        <v>1334</v>
      </c>
      <c r="G714" s="306"/>
      <c r="H714" s="306"/>
      <c r="I714" s="306"/>
      <c r="J714" s="213">
        <v>0</v>
      </c>
    </row>
    <row r="715" spans="1:12" ht="15" x14ac:dyDescent="0.25">
      <c r="A715" s="205"/>
      <c r="B715" s="205"/>
      <c r="C715" s="205"/>
      <c r="D715" s="206"/>
      <c r="E715" s="206"/>
      <c r="F715" s="207"/>
      <c r="G715" s="206"/>
      <c r="H715" s="207"/>
      <c r="I715" s="206"/>
      <c r="J715" s="207">
        <f>SUBTOTAL(9,J714)</f>
        <v>0</v>
      </c>
      <c r="L715" s="81"/>
    </row>
    <row r="716" spans="1:12" ht="15.75" x14ac:dyDescent="0.25">
      <c r="A716" s="190" t="s">
        <v>896</v>
      </c>
      <c r="B716" s="190" t="s">
        <v>718</v>
      </c>
      <c r="C716" s="190" t="s">
        <v>717</v>
      </c>
      <c r="D716" s="191" t="s">
        <v>716</v>
      </c>
      <c r="E716" s="294" t="s">
        <v>1037</v>
      </c>
      <c r="F716" s="295"/>
      <c r="G716" s="190" t="s">
        <v>715</v>
      </c>
      <c r="H716" s="192" t="s">
        <v>714</v>
      </c>
      <c r="I716" s="192" t="s">
        <v>713</v>
      </c>
      <c r="J716" s="192" t="s">
        <v>221</v>
      </c>
      <c r="L716" s="75" t="s">
        <v>713</v>
      </c>
    </row>
    <row r="717" spans="1:12" ht="30" x14ac:dyDescent="0.25">
      <c r="A717" s="193" t="s">
        <v>1038</v>
      </c>
      <c r="B717" s="193">
        <v>6390</v>
      </c>
      <c r="C717" s="193" t="s">
        <v>14</v>
      </c>
      <c r="D717" s="194" t="s">
        <v>702</v>
      </c>
      <c r="E717" s="300" t="s">
        <v>1141</v>
      </c>
      <c r="F717" s="301"/>
      <c r="G717" s="193" t="s">
        <v>682</v>
      </c>
      <c r="H717" s="195">
        <v>1</v>
      </c>
      <c r="I717" s="196">
        <f>J717</f>
        <v>18.3</v>
      </c>
      <c r="J717" s="196">
        <f>J721</f>
        <v>18.3</v>
      </c>
      <c r="L717" s="77">
        <f>M717</f>
        <v>0</v>
      </c>
    </row>
    <row r="718" spans="1:12" ht="45" x14ac:dyDescent="0.25">
      <c r="A718" s="197" t="s">
        <v>1040</v>
      </c>
      <c r="B718" s="197">
        <v>10549</v>
      </c>
      <c r="C718" s="197" t="s">
        <v>14</v>
      </c>
      <c r="D718" s="198" t="s">
        <v>1107</v>
      </c>
      <c r="E718" s="296" t="s">
        <v>1108</v>
      </c>
      <c r="F718" s="297"/>
      <c r="G718" s="197" t="s">
        <v>1109</v>
      </c>
      <c r="H718" s="199">
        <v>1</v>
      </c>
      <c r="I718" s="200">
        <f>TRUNC(L718*$N$2,2)</f>
        <v>3.79</v>
      </c>
      <c r="J718" s="200">
        <f>TRUNC(I718*H718,2)</f>
        <v>3.79</v>
      </c>
      <c r="L718" s="79">
        <v>3.79</v>
      </c>
    </row>
    <row r="719" spans="1:12" ht="30" x14ac:dyDescent="0.25">
      <c r="A719" s="201" t="s">
        <v>1042</v>
      </c>
      <c r="B719" s="201" t="s">
        <v>1551</v>
      </c>
      <c r="C719" s="201" t="s">
        <v>14</v>
      </c>
      <c r="D719" s="202" t="s">
        <v>1112</v>
      </c>
      <c r="E719" s="298" t="s">
        <v>1044</v>
      </c>
      <c r="F719" s="299"/>
      <c r="G719" s="201" t="s">
        <v>1109</v>
      </c>
      <c r="H719" s="203">
        <v>1</v>
      </c>
      <c r="I719" s="204">
        <f>TRUNC(L719*$N$2,2)</f>
        <v>13.65</v>
      </c>
      <c r="J719" s="204">
        <f t="shared" ref="J719:J720" si="107">TRUNC(I719*H719,2)</f>
        <v>13.65</v>
      </c>
      <c r="L719" s="80">
        <v>13.65</v>
      </c>
    </row>
    <row r="720" spans="1:12" ht="15" x14ac:dyDescent="0.25">
      <c r="A720" s="201" t="s">
        <v>1042</v>
      </c>
      <c r="B720" s="201">
        <v>5897</v>
      </c>
      <c r="C720" s="201" t="s">
        <v>14</v>
      </c>
      <c r="D720" s="202" t="s">
        <v>1341</v>
      </c>
      <c r="E720" s="298" t="s">
        <v>1057</v>
      </c>
      <c r="F720" s="299"/>
      <c r="G720" s="201" t="s">
        <v>1109</v>
      </c>
      <c r="H720" s="203">
        <v>5.1999999999999998E-2</v>
      </c>
      <c r="I720" s="204">
        <f>TRUNC(L720*$N$2,2)</f>
        <v>16.579999999999998</v>
      </c>
      <c r="J720" s="204">
        <f t="shared" si="107"/>
        <v>0.86</v>
      </c>
      <c r="L720" s="80">
        <v>16.579999999999998</v>
      </c>
    </row>
    <row r="721" spans="1:12" ht="15" x14ac:dyDescent="0.25">
      <c r="A721" s="205"/>
      <c r="B721" s="205"/>
      <c r="C721" s="205"/>
      <c r="D721" s="206"/>
      <c r="E721" s="206"/>
      <c r="F721" s="207"/>
      <c r="G721" s="206"/>
      <c r="H721" s="207"/>
      <c r="I721" s="206"/>
      <c r="J721" s="207">
        <f>SUBTOTAL(9,J718:J720)</f>
        <v>18.3</v>
      </c>
      <c r="L721" s="81"/>
    </row>
    <row r="722" spans="1:12" ht="15.75" x14ac:dyDescent="0.25">
      <c r="A722" s="190" t="s">
        <v>897</v>
      </c>
      <c r="B722" s="190" t="s">
        <v>718</v>
      </c>
      <c r="C722" s="190" t="s">
        <v>717</v>
      </c>
      <c r="D722" s="191" t="s">
        <v>716</v>
      </c>
      <c r="E722" s="294" t="s">
        <v>1037</v>
      </c>
      <c r="F722" s="295"/>
      <c r="G722" s="190" t="s">
        <v>715</v>
      </c>
      <c r="H722" s="192" t="s">
        <v>714</v>
      </c>
      <c r="I722" s="192" t="s">
        <v>713</v>
      </c>
      <c r="J722" s="192" t="s">
        <v>221</v>
      </c>
      <c r="L722" s="75" t="s">
        <v>713</v>
      </c>
    </row>
    <row r="723" spans="1:12" ht="14.25" customHeight="1" x14ac:dyDescent="0.25">
      <c r="A723" s="193" t="s">
        <v>1038</v>
      </c>
      <c r="B723" s="193">
        <v>12636</v>
      </c>
      <c r="C723" s="193" t="s">
        <v>14</v>
      </c>
      <c r="D723" s="194" t="s">
        <v>701</v>
      </c>
      <c r="E723" s="300" t="s">
        <v>1342</v>
      </c>
      <c r="F723" s="301"/>
      <c r="G723" s="193" t="s">
        <v>679</v>
      </c>
      <c r="H723" s="195">
        <v>1</v>
      </c>
      <c r="I723" s="196">
        <f>J723</f>
        <v>24.74</v>
      </c>
      <c r="J723" s="196">
        <f>J729</f>
        <v>24.74</v>
      </c>
      <c r="L723" s="77">
        <f>M723</f>
        <v>0</v>
      </c>
    </row>
    <row r="724" spans="1:12" ht="45" x14ac:dyDescent="0.25">
      <c r="A724" s="197" t="s">
        <v>1040</v>
      </c>
      <c r="B724" s="197">
        <v>10549</v>
      </c>
      <c r="C724" s="197" t="s">
        <v>14</v>
      </c>
      <c r="D724" s="198" t="s">
        <v>1107</v>
      </c>
      <c r="E724" s="296" t="s">
        <v>1108</v>
      </c>
      <c r="F724" s="297"/>
      <c r="G724" s="197" t="s">
        <v>1109</v>
      </c>
      <c r="H724" s="199">
        <v>0.66</v>
      </c>
      <c r="I724" s="200">
        <f>TRUNC(L724*$N$2,2)</f>
        <v>3.79</v>
      </c>
      <c r="J724" s="200">
        <f t="shared" ref="J724:J728" si="108">TRUNC(I724*H724,2)</f>
        <v>2.5</v>
      </c>
      <c r="L724" s="79">
        <v>3.79</v>
      </c>
    </row>
    <row r="725" spans="1:12" ht="45" x14ac:dyDescent="0.25">
      <c r="A725" s="197" t="s">
        <v>1040</v>
      </c>
      <c r="B725" s="197">
        <v>10550</v>
      </c>
      <c r="C725" s="197" t="s">
        <v>14</v>
      </c>
      <c r="D725" s="198" t="s">
        <v>1110</v>
      </c>
      <c r="E725" s="296" t="s">
        <v>1108</v>
      </c>
      <c r="F725" s="297"/>
      <c r="G725" s="197" t="s">
        <v>1109</v>
      </c>
      <c r="H725" s="199">
        <v>0.33</v>
      </c>
      <c r="I725" s="200">
        <f>TRUNC(L725*$N$2,2)</f>
        <v>3.66</v>
      </c>
      <c r="J725" s="200">
        <f t="shared" si="108"/>
        <v>1.2</v>
      </c>
      <c r="L725" s="79">
        <v>3.66</v>
      </c>
    </row>
    <row r="726" spans="1:12" ht="45" x14ac:dyDescent="0.25">
      <c r="A726" s="197" t="s">
        <v>1040</v>
      </c>
      <c r="B726" s="197">
        <v>1903</v>
      </c>
      <c r="C726" s="197" t="s">
        <v>14</v>
      </c>
      <c r="D726" s="198" t="s">
        <v>1142</v>
      </c>
      <c r="E726" s="296" t="s">
        <v>1143</v>
      </c>
      <c r="F726" s="297"/>
      <c r="G726" s="197" t="s">
        <v>688</v>
      </c>
      <c r="H726" s="199">
        <v>1.0999999999999999E-2</v>
      </c>
      <c r="I726" s="200">
        <f>TRUNC(L726*$N$2,2)</f>
        <v>521.42999999999995</v>
      </c>
      <c r="J726" s="200">
        <f t="shared" si="108"/>
        <v>5.73</v>
      </c>
      <c r="L726" s="79">
        <v>521.42999999999995</v>
      </c>
    </row>
    <row r="727" spans="1:12" ht="30" x14ac:dyDescent="0.25">
      <c r="A727" s="201" t="s">
        <v>1042</v>
      </c>
      <c r="B727" s="201" t="s">
        <v>1550</v>
      </c>
      <c r="C727" s="201" t="s">
        <v>14</v>
      </c>
      <c r="D727" s="202" t="s">
        <v>1111</v>
      </c>
      <c r="E727" s="298" t="s">
        <v>1044</v>
      </c>
      <c r="F727" s="299"/>
      <c r="G727" s="201" t="s">
        <v>1109</v>
      </c>
      <c r="H727" s="203">
        <v>0.33</v>
      </c>
      <c r="I727" s="204">
        <f>TRUNC(L727*$N$2,2)</f>
        <v>19.13</v>
      </c>
      <c r="J727" s="204">
        <f t="shared" si="108"/>
        <v>6.31</v>
      </c>
      <c r="L727" s="80">
        <v>19.13</v>
      </c>
    </row>
    <row r="728" spans="1:12" ht="30" x14ac:dyDescent="0.25">
      <c r="A728" s="201" t="s">
        <v>1042</v>
      </c>
      <c r="B728" s="201" t="s">
        <v>1551</v>
      </c>
      <c r="C728" s="201" t="s">
        <v>14</v>
      </c>
      <c r="D728" s="202" t="s">
        <v>1112</v>
      </c>
      <c r="E728" s="298" t="s">
        <v>1044</v>
      </c>
      <c r="F728" s="299"/>
      <c r="G728" s="201" t="s">
        <v>1109</v>
      </c>
      <c r="H728" s="203">
        <v>0.66</v>
      </c>
      <c r="I728" s="204">
        <f>TRUNC(L728*$N$2,2)</f>
        <v>13.65</v>
      </c>
      <c r="J728" s="204">
        <f t="shared" si="108"/>
        <v>9</v>
      </c>
      <c r="L728" s="80">
        <v>13.65</v>
      </c>
    </row>
    <row r="729" spans="1:12" ht="15" x14ac:dyDescent="0.25">
      <c r="A729" s="205"/>
      <c r="B729" s="205"/>
      <c r="C729" s="205"/>
      <c r="D729" s="206"/>
      <c r="E729" s="206"/>
      <c r="F729" s="207"/>
      <c r="G729" s="206"/>
      <c r="H729" s="207"/>
      <c r="I729" s="206"/>
      <c r="J729" s="207">
        <f>SUBTOTAL(9,J724:J728)</f>
        <v>24.74</v>
      </c>
      <c r="L729" s="81"/>
    </row>
    <row r="730" spans="1:12" ht="15.75" x14ac:dyDescent="0.25">
      <c r="A730" s="190" t="s">
        <v>898</v>
      </c>
      <c r="B730" s="190" t="s">
        <v>718</v>
      </c>
      <c r="C730" s="190" t="s">
        <v>717</v>
      </c>
      <c r="D730" s="191" t="s">
        <v>716</v>
      </c>
      <c r="E730" s="294" t="s">
        <v>1037</v>
      </c>
      <c r="F730" s="295"/>
      <c r="G730" s="190" t="s">
        <v>715</v>
      </c>
      <c r="H730" s="192" t="s">
        <v>714</v>
      </c>
      <c r="I730" s="192" t="s">
        <v>713</v>
      </c>
      <c r="J730" s="192" t="s">
        <v>221</v>
      </c>
      <c r="L730" s="75" t="s">
        <v>713</v>
      </c>
    </row>
    <row r="731" spans="1:12" ht="38.25" customHeight="1" x14ac:dyDescent="0.25">
      <c r="A731" s="193" t="s">
        <v>1038</v>
      </c>
      <c r="B731" s="193">
        <v>98104</v>
      </c>
      <c r="C731" s="193" t="s">
        <v>7</v>
      </c>
      <c r="D731" s="194" t="s">
        <v>458</v>
      </c>
      <c r="E731" s="300" t="s">
        <v>1244</v>
      </c>
      <c r="F731" s="301"/>
      <c r="G731" s="193" t="s">
        <v>33</v>
      </c>
      <c r="H731" s="195">
        <v>1</v>
      </c>
      <c r="I731" s="196">
        <f>J731</f>
        <v>337.71999999999997</v>
      </c>
      <c r="J731" s="196">
        <f>J745</f>
        <v>337.71999999999997</v>
      </c>
      <c r="L731" s="77">
        <f>M731</f>
        <v>0</v>
      </c>
    </row>
    <row r="732" spans="1:12" ht="60" x14ac:dyDescent="0.25">
      <c r="A732" s="197" t="s">
        <v>1040</v>
      </c>
      <c r="B732" s="197">
        <v>100475</v>
      </c>
      <c r="C732" s="197" t="s">
        <v>7</v>
      </c>
      <c r="D732" s="198" t="s">
        <v>1343</v>
      </c>
      <c r="E732" s="296" t="s">
        <v>1039</v>
      </c>
      <c r="F732" s="297"/>
      <c r="G732" s="197" t="s">
        <v>688</v>
      </c>
      <c r="H732" s="199">
        <v>8.48E-2</v>
      </c>
      <c r="I732" s="200">
        <f t="shared" ref="I732:I744" si="109">TRUNC(L732*$N$2,2)</f>
        <v>732.33</v>
      </c>
      <c r="J732" s="200">
        <f t="shared" ref="J732:J744" si="110">TRUNC(I732*H732,2)</f>
        <v>62.1</v>
      </c>
      <c r="L732" s="79">
        <v>732.33</v>
      </c>
    </row>
    <row r="733" spans="1:12" ht="25.5" customHeight="1" x14ac:dyDescent="0.25">
      <c r="A733" s="197" t="s">
        <v>1040</v>
      </c>
      <c r="B733" s="197">
        <v>101616</v>
      </c>
      <c r="C733" s="197" t="s">
        <v>7</v>
      </c>
      <c r="D733" s="198" t="s">
        <v>1344</v>
      </c>
      <c r="E733" s="296" t="s">
        <v>1205</v>
      </c>
      <c r="F733" s="297"/>
      <c r="G733" s="197" t="s">
        <v>686</v>
      </c>
      <c r="H733" s="199">
        <v>0.35</v>
      </c>
      <c r="I733" s="200">
        <f t="shared" si="109"/>
        <v>5.85</v>
      </c>
      <c r="J733" s="200">
        <f t="shared" si="110"/>
        <v>2.04</v>
      </c>
      <c r="L733" s="79">
        <v>5.85</v>
      </c>
    </row>
    <row r="734" spans="1:12" ht="45" x14ac:dyDescent="0.25">
      <c r="A734" s="197" t="s">
        <v>1040</v>
      </c>
      <c r="B734" s="197">
        <v>87316</v>
      </c>
      <c r="C734" s="197" t="s">
        <v>7</v>
      </c>
      <c r="D734" s="198" t="s">
        <v>1345</v>
      </c>
      <c r="E734" s="296" t="s">
        <v>1039</v>
      </c>
      <c r="F734" s="297"/>
      <c r="G734" s="197" t="s">
        <v>688</v>
      </c>
      <c r="H734" s="199">
        <v>1.15E-2</v>
      </c>
      <c r="I734" s="200">
        <f t="shared" si="109"/>
        <v>461.74</v>
      </c>
      <c r="J734" s="200">
        <f t="shared" si="110"/>
        <v>5.31</v>
      </c>
      <c r="L734" s="79">
        <v>461.74</v>
      </c>
    </row>
    <row r="735" spans="1:12" ht="45" x14ac:dyDescent="0.25">
      <c r="A735" s="197" t="s">
        <v>1040</v>
      </c>
      <c r="B735" s="197">
        <v>88309</v>
      </c>
      <c r="C735" s="197" t="s">
        <v>7</v>
      </c>
      <c r="D735" s="198" t="s">
        <v>1115</v>
      </c>
      <c r="E735" s="296" t="s">
        <v>1039</v>
      </c>
      <c r="F735" s="297"/>
      <c r="G735" s="197" t="s">
        <v>8</v>
      </c>
      <c r="H735" s="199">
        <v>3.8127</v>
      </c>
      <c r="I735" s="200">
        <f t="shared" si="109"/>
        <v>25.37</v>
      </c>
      <c r="J735" s="200">
        <f t="shared" si="110"/>
        <v>96.72</v>
      </c>
      <c r="L735" s="79">
        <v>25.37</v>
      </c>
    </row>
    <row r="736" spans="1:12" ht="45" x14ac:dyDescent="0.25">
      <c r="A736" s="197" t="s">
        <v>1040</v>
      </c>
      <c r="B736" s="197">
        <v>88316</v>
      </c>
      <c r="C736" s="197" t="s">
        <v>7</v>
      </c>
      <c r="D736" s="198" t="s">
        <v>1080</v>
      </c>
      <c r="E736" s="296" t="s">
        <v>1039</v>
      </c>
      <c r="F736" s="297"/>
      <c r="G736" s="197" t="s">
        <v>8</v>
      </c>
      <c r="H736" s="199">
        <v>2.9956999999999998</v>
      </c>
      <c r="I736" s="200">
        <f t="shared" si="109"/>
        <v>20.170000000000002</v>
      </c>
      <c r="J736" s="200">
        <f t="shared" si="110"/>
        <v>60.42</v>
      </c>
      <c r="L736" s="79">
        <v>20.170000000000002</v>
      </c>
    </row>
    <row r="737" spans="1:12" ht="45" x14ac:dyDescent="0.25">
      <c r="A737" s="197" t="s">
        <v>1040</v>
      </c>
      <c r="B737" s="197">
        <v>94970</v>
      </c>
      <c r="C737" s="197" t="s">
        <v>7</v>
      </c>
      <c r="D737" s="198" t="s">
        <v>1346</v>
      </c>
      <c r="E737" s="296" t="s">
        <v>1093</v>
      </c>
      <c r="F737" s="297"/>
      <c r="G737" s="197" t="s">
        <v>688</v>
      </c>
      <c r="H737" s="199">
        <v>2.23E-2</v>
      </c>
      <c r="I737" s="200">
        <f t="shared" si="109"/>
        <v>455</v>
      </c>
      <c r="J737" s="200">
        <f t="shared" si="110"/>
        <v>10.14</v>
      </c>
      <c r="L737" s="79">
        <v>455</v>
      </c>
    </row>
    <row r="738" spans="1:12" ht="25.5" customHeight="1" x14ac:dyDescent="0.25">
      <c r="A738" s="197" t="s">
        <v>1040</v>
      </c>
      <c r="B738" s="197">
        <v>97733</v>
      </c>
      <c r="C738" s="197" t="s">
        <v>7</v>
      </c>
      <c r="D738" s="198" t="s">
        <v>1347</v>
      </c>
      <c r="E738" s="296" t="s">
        <v>1093</v>
      </c>
      <c r="F738" s="297"/>
      <c r="G738" s="197" t="s">
        <v>688</v>
      </c>
      <c r="H738" s="199">
        <v>1.32E-2</v>
      </c>
      <c r="I738" s="200">
        <f t="shared" si="109"/>
        <v>3095.31</v>
      </c>
      <c r="J738" s="200">
        <f t="shared" si="110"/>
        <v>40.85</v>
      </c>
      <c r="L738" s="79">
        <v>3095.31</v>
      </c>
    </row>
    <row r="739" spans="1:12" ht="30" x14ac:dyDescent="0.25">
      <c r="A739" s="201" t="s">
        <v>1042</v>
      </c>
      <c r="B739" s="201">
        <v>2692</v>
      </c>
      <c r="C739" s="201" t="s">
        <v>7</v>
      </c>
      <c r="D739" s="202" t="s">
        <v>1234</v>
      </c>
      <c r="E739" s="298" t="s">
        <v>1046</v>
      </c>
      <c r="F739" s="299"/>
      <c r="G739" s="201" t="s">
        <v>1064</v>
      </c>
      <c r="H739" s="203">
        <v>2.7000000000000001E-3</v>
      </c>
      <c r="I739" s="204">
        <f t="shared" si="109"/>
        <v>8.76</v>
      </c>
      <c r="J739" s="204">
        <f t="shared" si="110"/>
        <v>0.02</v>
      </c>
      <c r="L739" s="80">
        <v>8.76</v>
      </c>
    </row>
    <row r="740" spans="1:12" ht="30" x14ac:dyDescent="0.25">
      <c r="A740" s="201" t="s">
        <v>1042</v>
      </c>
      <c r="B740" s="201">
        <v>4491</v>
      </c>
      <c r="C740" s="201" t="s">
        <v>7</v>
      </c>
      <c r="D740" s="202" t="s">
        <v>1094</v>
      </c>
      <c r="E740" s="298" t="s">
        <v>1046</v>
      </c>
      <c r="F740" s="299"/>
      <c r="G740" s="201" t="s">
        <v>19</v>
      </c>
      <c r="H740" s="203">
        <v>5.9200000000000003E-2</v>
      </c>
      <c r="I740" s="204">
        <f t="shared" si="109"/>
        <v>10.66</v>
      </c>
      <c r="J740" s="204">
        <f t="shared" si="110"/>
        <v>0.63</v>
      </c>
      <c r="L740" s="80">
        <v>10.66</v>
      </c>
    </row>
    <row r="741" spans="1:12" ht="30" x14ac:dyDescent="0.25">
      <c r="A741" s="201" t="s">
        <v>1042</v>
      </c>
      <c r="B741" s="201">
        <v>4517</v>
      </c>
      <c r="C741" s="201" t="s">
        <v>7</v>
      </c>
      <c r="D741" s="202" t="s">
        <v>1235</v>
      </c>
      <c r="E741" s="298" t="s">
        <v>1046</v>
      </c>
      <c r="F741" s="299"/>
      <c r="G741" s="201" t="s">
        <v>19</v>
      </c>
      <c r="H741" s="203">
        <v>7.0400000000000004E-2</v>
      </c>
      <c r="I741" s="204">
        <f t="shared" si="109"/>
        <v>3.73</v>
      </c>
      <c r="J741" s="204">
        <f t="shared" si="110"/>
        <v>0.26</v>
      </c>
      <c r="L741" s="80">
        <v>3.73</v>
      </c>
    </row>
    <row r="742" spans="1:12" ht="15" x14ac:dyDescent="0.25">
      <c r="A742" s="201" t="s">
        <v>1042</v>
      </c>
      <c r="B742" s="201">
        <v>5069</v>
      </c>
      <c r="C742" s="201" t="s">
        <v>7</v>
      </c>
      <c r="D742" s="202" t="s">
        <v>1084</v>
      </c>
      <c r="E742" s="298" t="s">
        <v>1046</v>
      </c>
      <c r="F742" s="299"/>
      <c r="G742" s="201" t="s">
        <v>24</v>
      </c>
      <c r="H742" s="203">
        <v>6.1999999999999998E-3</v>
      </c>
      <c r="I742" s="204">
        <f t="shared" si="109"/>
        <v>20.74</v>
      </c>
      <c r="J742" s="204">
        <f t="shared" si="110"/>
        <v>0.12</v>
      </c>
      <c r="L742" s="80">
        <v>20.74</v>
      </c>
    </row>
    <row r="743" spans="1:12" ht="45" x14ac:dyDescent="0.25">
      <c r="A743" s="201" t="s">
        <v>1042</v>
      </c>
      <c r="B743" s="201">
        <v>6193</v>
      </c>
      <c r="C743" s="201" t="s">
        <v>7</v>
      </c>
      <c r="D743" s="202" t="s">
        <v>1348</v>
      </c>
      <c r="E743" s="298" t="s">
        <v>1046</v>
      </c>
      <c r="F743" s="299"/>
      <c r="G743" s="201" t="s">
        <v>19</v>
      </c>
      <c r="H743" s="203">
        <v>0.2208</v>
      </c>
      <c r="I743" s="204">
        <f t="shared" si="109"/>
        <v>16.84</v>
      </c>
      <c r="J743" s="204">
        <f t="shared" si="110"/>
        <v>3.71</v>
      </c>
      <c r="L743" s="80">
        <v>16.84</v>
      </c>
    </row>
    <row r="744" spans="1:12" ht="30" x14ac:dyDescent="0.25">
      <c r="A744" s="201" t="s">
        <v>1042</v>
      </c>
      <c r="B744" s="201">
        <v>7258</v>
      </c>
      <c r="C744" s="201" t="s">
        <v>7</v>
      </c>
      <c r="D744" s="202" t="s">
        <v>1349</v>
      </c>
      <c r="E744" s="298" t="s">
        <v>1046</v>
      </c>
      <c r="F744" s="299"/>
      <c r="G744" s="201" t="s">
        <v>33</v>
      </c>
      <c r="H744" s="203">
        <v>102.59699999999999</v>
      </c>
      <c r="I744" s="204">
        <f t="shared" si="109"/>
        <v>0.54</v>
      </c>
      <c r="J744" s="204">
        <f t="shared" si="110"/>
        <v>55.4</v>
      </c>
      <c r="L744" s="80">
        <v>0.54</v>
      </c>
    </row>
    <row r="745" spans="1:12" ht="15" x14ac:dyDescent="0.25">
      <c r="A745" s="205"/>
      <c r="B745" s="205"/>
      <c r="C745" s="205"/>
      <c r="D745" s="206"/>
      <c r="E745" s="206"/>
      <c r="F745" s="207"/>
      <c r="G745" s="206"/>
      <c r="H745" s="207"/>
      <c r="I745" s="206"/>
      <c r="J745" s="207">
        <f>SUBTOTAL(9,J732:J744)</f>
        <v>337.71999999999997</v>
      </c>
      <c r="L745" s="81"/>
    </row>
    <row r="746" spans="1:12" ht="15.75" x14ac:dyDescent="0.25">
      <c r="A746" s="190" t="s">
        <v>899</v>
      </c>
      <c r="B746" s="190" t="s">
        <v>718</v>
      </c>
      <c r="C746" s="190" t="s">
        <v>717</v>
      </c>
      <c r="D746" s="191" t="s">
        <v>716</v>
      </c>
      <c r="E746" s="294" t="s">
        <v>1037</v>
      </c>
      <c r="F746" s="295"/>
      <c r="G746" s="190" t="s">
        <v>715</v>
      </c>
      <c r="H746" s="192" t="s">
        <v>714</v>
      </c>
      <c r="I746" s="192" t="s">
        <v>713</v>
      </c>
      <c r="J746" s="192" t="s">
        <v>221</v>
      </c>
      <c r="L746" s="75" t="s">
        <v>713</v>
      </c>
    </row>
    <row r="747" spans="1:12" ht="30" x14ac:dyDescent="0.25">
      <c r="A747" s="193" t="s">
        <v>1038</v>
      </c>
      <c r="B747" s="193">
        <v>3230</v>
      </c>
      <c r="C747" s="193" t="s">
        <v>14</v>
      </c>
      <c r="D747" s="194" t="s">
        <v>700</v>
      </c>
      <c r="E747" s="300" t="s">
        <v>1141</v>
      </c>
      <c r="F747" s="301"/>
      <c r="G747" s="193" t="s">
        <v>682</v>
      </c>
      <c r="H747" s="195">
        <v>1</v>
      </c>
      <c r="I747" s="196">
        <f>J747</f>
        <v>301.40000000000003</v>
      </c>
      <c r="J747" s="196">
        <f>J755</f>
        <v>301.40000000000003</v>
      </c>
      <c r="L747" s="77">
        <f>M747</f>
        <v>0</v>
      </c>
    </row>
    <row r="748" spans="1:12" ht="45" x14ac:dyDescent="0.25">
      <c r="A748" s="197" t="s">
        <v>1040</v>
      </c>
      <c r="B748" s="197">
        <v>126</v>
      </c>
      <c r="C748" s="197" t="s">
        <v>14</v>
      </c>
      <c r="D748" s="198" t="s">
        <v>1350</v>
      </c>
      <c r="E748" s="296" t="s">
        <v>1351</v>
      </c>
      <c r="F748" s="297"/>
      <c r="G748" s="197" t="s">
        <v>688</v>
      </c>
      <c r="H748" s="199">
        <v>0.06</v>
      </c>
      <c r="I748" s="200">
        <f t="shared" ref="I748:I754" si="111">TRUNC(L748*$N$2,2)</f>
        <v>573.75</v>
      </c>
      <c r="J748" s="200">
        <f t="shared" ref="J748:J754" si="112">TRUNC(I748*H748,2)</f>
        <v>34.42</v>
      </c>
      <c r="L748" s="79">
        <v>573.75</v>
      </c>
    </row>
    <row r="749" spans="1:12" ht="45" x14ac:dyDescent="0.25">
      <c r="A749" s="197" t="s">
        <v>1040</v>
      </c>
      <c r="B749" s="197">
        <v>127</v>
      </c>
      <c r="C749" s="197" t="s">
        <v>14</v>
      </c>
      <c r="D749" s="198" t="s">
        <v>1352</v>
      </c>
      <c r="E749" s="296" t="s">
        <v>1351</v>
      </c>
      <c r="F749" s="297"/>
      <c r="G749" s="197" t="s">
        <v>688</v>
      </c>
      <c r="H749" s="199">
        <v>0.04</v>
      </c>
      <c r="I749" s="200">
        <f t="shared" si="111"/>
        <v>591.86</v>
      </c>
      <c r="J749" s="200">
        <f t="shared" si="112"/>
        <v>23.67</v>
      </c>
      <c r="L749" s="79">
        <v>591.86</v>
      </c>
    </row>
    <row r="750" spans="1:12" ht="45" x14ac:dyDescent="0.25">
      <c r="A750" s="197" t="s">
        <v>1040</v>
      </c>
      <c r="B750" s="197">
        <v>140</v>
      </c>
      <c r="C750" s="197" t="s">
        <v>14</v>
      </c>
      <c r="D750" s="198" t="s">
        <v>1353</v>
      </c>
      <c r="E750" s="296" t="s">
        <v>1354</v>
      </c>
      <c r="F750" s="297"/>
      <c r="G750" s="197" t="s">
        <v>696</v>
      </c>
      <c r="H750" s="199">
        <v>3.2</v>
      </c>
      <c r="I750" s="200">
        <f t="shared" si="111"/>
        <v>12.7</v>
      </c>
      <c r="J750" s="200">
        <f t="shared" si="112"/>
        <v>40.64</v>
      </c>
      <c r="L750" s="79">
        <v>12.7</v>
      </c>
    </row>
    <row r="751" spans="1:12" ht="45" x14ac:dyDescent="0.25">
      <c r="A751" s="197" t="s">
        <v>1040</v>
      </c>
      <c r="B751" s="197">
        <v>155</v>
      </c>
      <c r="C751" s="197" t="s">
        <v>14</v>
      </c>
      <c r="D751" s="198" t="s">
        <v>1355</v>
      </c>
      <c r="E751" s="296" t="s">
        <v>1356</v>
      </c>
      <c r="F751" s="297"/>
      <c r="G751" s="197" t="s">
        <v>686</v>
      </c>
      <c r="H751" s="199">
        <v>0.9</v>
      </c>
      <c r="I751" s="200">
        <f t="shared" si="111"/>
        <v>109.46</v>
      </c>
      <c r="J751" s="200">
        <f t="shared" si="112"/>
        <v>98.51</v>
      </c>
      <c r="L751" s="79">
        <v>109.46</v>
      </c>
    </row>
    <row r="752" spans="1:12" ht="45" x14ac:dyDescent="0.25">
      <c r="A752" s="197" t="s">
        <v>1040</v>
      </c>
      <c r="B752" s="197">
        <v>3310</v>
      </c>
      <c r="C752" s="197" t="s">
        <v>14</v>
      </c>
      <c r="D752" s="198" t="s">
        <v>1357</v>
      </c>
      <c r="E752" s="296" t="s">
        <v>1141</v>
      </c>
      <c r="F752" s="297"/>
      <c r="G752" s="197" t="s">
        <v>686</v>
      </c>
      <c r="H752" s="199">
        <v>1.4</v>
      </c>
      <c r="I752" s="200">
        <f t="shared" si="111"/>
        <v>6.6</v>
      </c>
      <c r="J752" s="200">
        <f t="shared" si="112"/>
        <v>9.24</v>
      </c>
      <c r="L752" s="79">
        <v>6.6</v>
      </c>
    </row>
    <row r="753" spans="1:12" ht="45" x14ac:dyDescent="0.25">
      <c r="A753" s="197" t="s">
        <v>1040</v>
      </c>
      <c r="B753" s="197">
        <v>3318</v>
      </c>
      <c r="C753" s="197" t="s">
        <v>14</v>
      </c>
      <c r="D753" s="198" t="s">
        <v>1358</v>
      </c>
      <c r="E753" s="296" t="s">
        <v>1141</v>
      </c>
      <c r="F753" s="297"/>
      <c r="G753" s="197" t="s">
        <v>686</v>
      </c>
      <c r="H753" s="199">
        <v>1.4</v>
      </c>
      <c r="I753" s="200">
        <f t="shared" si="111"/>
        <v>37.49</v>
      </c>
      <c r="J753" s="200">
        <f t="shared" si="112"/>
        <v>52.48</v>
      </c>
      <c r="L753" s="79">
        <v>37.49</v>
      </c>
    </row>
    <row r="754" spans="1:12" ht="45" x14ac:dyDescent="0.25">
      <c r="A754" s="197" t="s">
        <v>1040</v>
      </c>
      <c r="B754" s="197">
        <v>80</v>
      </c>
      <c r="C754" s="197" t="s">
        <v>14</v>
      </c>
      <c r="D754" s="198" t="s">
        <v>1359</v>
      </c>
      <c r="E754" s="296" t="s">
        <v>1360</v>
      </c>
      <c r="F754" s="297"/>
      <c r="G754" s="197" t="s">
        <v>686</v>
      </c>
      <c r="H754" s="199">
        <v>0.4</v>
      </c>
      <c r="I754" s="200">
        <f t="shared" si="111"/>
        <v>106.1</v>
      </c>
      <c r="J754" s="200">
        <f t="shared" si="112"/>
        <v>42.44</v>
      </c>
      <c r="L754" s="79">
        <v>106.1</v>
      </c>
    </row>
    <row r="755" spans="1:12" ht="15" x14ac:dyDescent="0.25">
      <c r="A755" s="205"/>
      <c r="B755" s="205"/>
      <c r="C755" s="205"/>
      <c r="D755" s="206"/>
      <c r="E755" s="206"/>
      <c r="F755" s="207"/>
      <c r="G755" s="206"/>
      <c r="H755" s="207"/>
      <c r="I755" s="206"/>
      <c r="J755" s="207">
        <f>SUBTOTAL(9,J748:J754)</f>
        <v>301.40000000000003</v>
      </c>
      <c r="L755" s="81"/>
    </row>
    <row r="756" spans="1:12" ht="15.75" x14ac:dyDescent="0.25">
      <c r="A756" s="190" t="s">
        <v>900</v>
      </c>
      <c r="B756" s="190" t="s">
        <v>718</v>
      </c>
      <c r="C756" s="190" t="s">
        <v>717</v>
      </c>
      <c r="D756" s="191" t="s">
        <v>716</v>
      </c>
      <c r="E756" s="294" t="s">
        <v>1037</v>
      </c>
      <c r="F756" s="295"/>
      <c r="G756" s="190" t="s">
        <v>715</v>
      </c>
      <c r="H756" s="192" t="s">
        <v>714</v>
      </c>
      <c r="I756" s="192" t="s">
        <v>713</v>
      </c>
      <c r="J756" s="192" t="s">
        <v>221</v>
      </c>
      <c r="L756" s="75" t="s">
        <v>713</v>
      </c>
    </row>
    <row r="757" spans="1:12" ht="38.25" customHeight="1" x14ac:dyDescent="0.25">
      <c r="A757" s="193" t="s">
        <v>1038</v>
      </c>
      <c r="B757" s="193">
        <v>89800</v>
      </c>
      <c r="C757" s="193" t="s">
        <v>7</v>
      </c>
      <c r="D757" s="194" t="s">
        <v>38</v>
      </c>
      <c r="E757" s="300" t="s">
        <v>1244</v>
      </c>
      <c r="F757" s="301"/>
      <c r="G757" s="193" t="s">
        <v>19</v>
      </c>
      <c r="H757" s="195">
        <v>1</v>
      </c>
      <c r="I757" s="196">
        <f>J757</f>
        <v>26.93</v>
      </c>
      <c r="J757" s="196">
        <f>J762</f>
        <v>26.93</v>
      </c>
      <c r="L757" s="77">
        <f>M757</f>
        <v>0</v>
      </c>
    </row>
    <row r="758" spans="1:12" ht="45" x14ac:dyDescent="0.25">
      <c r="A758" s="197" t="s">
        <v>1040</v>
      </c>
      <c r="B758" s="197">
        <v>88248</v>
      </c>
      <c r="C758" s="197" t="s">
        <v>7</v>
      </c>
      <c r="D758" s="198" t="s">
        <v>1251</v>
      </c>
      <c r="E758" s="296" t="s">
        <v>1039</v>
      </c>
      <c r="F758" s="297"/>
      <c r="G758" s="197" t="s">
        <v>8</v>
      </c>
      <c r="H758" s="199">
        <v>0.26319999999999999</v>
      </c>
      <c r="I758" s="200">
        <f>TRUNC(L758*$N$2,2)</f>
        <v>20.399999999999999</v>
      </c>
      <c r="J758" s="200">
        <f t="shared" ref="J758:J761" si="113">TRUNC(I758*H758,2)</f>
        <v>5.36</v>
      </c>
      <c r="L758" s="79">
        <v>20.399999999999999</v>
      </c>
    </row>
    <row r="759" spans="1:12" ht="45" x14ac:dyDescent="0.25">
      <c r="A759" s="197" t="s">
        <v>1040</v>
      </c>
      <c r="B759" s="197">
        <v>88267</v>
      </c>
      <c r="C759" s="197" t="s">
        <v>7</v>
      </c>
      <c r="D759" s="198" t="s">
        <v>1121</v>
      </c>
      <c r="E759" s="296" t="s">
        <v>1039</v>
      </c>
      <c r="F759" s="297"/>
      <c r="G759" s="197" t="s">
        <v>8</v>
      </c>
      <c r="H759" s="199">
        <v>0.26319999999999999</v>
      </c>
      <c r="I759" s="200">
        <f>TRUNC(L759*$N$2,2)</f>
        <v>24.19</v>
      </c>
      <c r="J759" s="200">
        <f t="shared" si="113"/>
        <v>6.36</v>
      </c>
      <c r="L759" s="79">
        <v>24.19</v>
      </c>
    </row>
    <row r="760" spans="1:12" ht="30" x14ac:dyDescent="0.25">
      <c r="A760" s="201" t="s">
        <v>1042</v>
      </c>
      <c r="B760" s="201">
        <v>9836</v>
      </c>
      <c r="C760" s="201" t="s">
        <v>7</v>
      </c>
      <c r="D760" s="202" t="s">
        <v>1361</v>
      </c>
      <c r="E760" s="298" t="s">
        <v>1046</v>
      </c>
      <c r="F760" s="299"/>
      <c r="G760" s="201" t="s">
        <v>19</v>
      </c>
      <c r="H760" s="203">
        <v>1.0548999999999999</v>
      </c>
      <c r="I760" s="204">
        <f>TRUNC(L760*$N$2,2)</f>
        <v>14.39</v>
      </c>
      <c r="J760" s="204">
        <f t="shared" si="113"/>
        <v>15.18</v>
      </c>
      <c r="L760" s="80">
        <v>14.39</v>
      </c>
    </row>
    <row r="761" spans="1:12" ht="15" x14ac:dyDescent="0.25">
      <c r="A761" s="201" t="s">
        <v>1042</v>
      </c>
      <c r="B761" s="201">
        <v>38383</v>
      </c>
      <c r="C761" s="201" t="s">
        <v>7</v>
      </c>
      <c r="D761" s="202" t="s">
        <v>1259</v>
      </c>
      <c r="E761" s="298" t="s">
        <v>1046</v>
      </c>
      <c r="F761" s="299"/>
      <c r="G761" s="201" t="s">
        <v>33</v>
      </c>
      <c r="H761" s="203">
        <v>1.46E-2</v>
      </c>
      <c r="I761" s="204">
        <f>TRUNC(L761*$N$2,2)</f>
        <v>2.06</v>
      </c>
      <c r="J761" s="204">
        <f t="shared" si="113"/>
        <v>0.03</v>
      </c>
      <c r="L761" s="80">
        <v>2.06</v>
      </c>
    </row>
    <row r="762" spans="1:12" ht="15" x14ac:dyDescent="0.25">
      <c r="A762" s="205"/>
      <c r="B762" s="205"/>
      <c r="C762" s="205"/>
      <c r="D762" s="206"/>
      <c r="E762" s="206"/>
      <c r="F762" s="207"/>
      <c r="G762" s="206"/>
      <c r="H762" s="207"/>
      <c r="I762" s="206"/>
      <c r="J762" s="207">
        <f>SUBTOTAL(9,J758:J761)</f>
        <v>26.93</v>
      </c>
      <c r="L762" s="81"/>
    </row>
    <row r="763" spans="1:12" ht="15.75" x14ac:dyDescent="0.25">
      <c r="A763" s="190" t="s">
        <v>901</v>
      </c>
      <c r="B763" s="190" t="s">
        <v>718</v>
      </c>
      <c r="C763" s="190" t="s">
        <v>717</v>
      </c>
      <c r="D763" s="191" t="s">
        <v>716</v>
      </c>
      <c r="E763" s="294" t="s">
        <v>1037</v>
      </c>
      <c r="F763" s="295"/>
      <c r="G763" s="190" t="s">
        <v>715</v>
      </c>
      <c r="H763" s="192" t="s">
        <v>714</v>
      </c>
      <c r="I763" s="192" t="s">
        <v>713</v>
      </c>
      <c r="J763" s="192" t="s">
        <v>221</v>
      </c>
      <c r="L763" s="75" t="s">
        <v>713</v>
      </c>
    </row>
    <row r="764" spans="1:12" ht="45" x14ac:dyDescent="0.25">
      <c r="A764" s="193" t="s">
        <v>1038</v>
      </c>
      <c r="B764" s="193">
        <v>3395</v>
      </c>
      <c r="C764" s="193" t="s">
        <v>14</v>
      </c>
      <c r="D764" s="194" t="s">
        <v>256</v>
      </c>
      <c r="E764" s="300" t="s">
        <v>1141</v>
      </c>
      <c r="F764" s="301"/>
      <c r="G764" s="193" t="s">
        <v>679</v>
      </c>
      <c r="H764" s="195">
        <v>1</v>
      </c>
      <c r="I764" s="196">
        <f>J764</f>
        <v>268.07</v>
      </c>
      <c r="J764" s="196">
        <f>J773</f>
        <v>268.07</v>
      </c>
      <c r="L764" s="77">
        <f>M764</f>
        <v>0</v>
      </c>
    </row>
    <row r="765" spans="1:12" ht="45" x14ac:dyDescent="0.25">
      <c r="A765" s="197" t="s">
        <v>1040</v>
      </c>
      <c r="B765" s="197">
        <v>10549</v>
      </c>
      <c r="C765" s="197" t="s">
        <v>14</v>
      </c>
      <c r="D765" s="198" t="s">
        <v>1107</v>
      </c>
      <c r="E765" s="296" t="s">
        <v>1108</v>
      </c>
      <c r="F765" s="297"/>
      <c r="G765" s="197" t="s">
        <v>1109</v>
      </c>
      <c r="H765" s="199">
        <v>6</v>
      </c>
      <c r="I765" s="200">
        <f t="shared" ref="I765:I772" si="114">TRUNC(L765*$N$2,2)</f>
        <v>3.79</v>
      </c>
      <c r="J765" s="200">
        <f t="shared" ref="J765:J772" si="115">TRUNC(I765*H765,2)</f>
        <v>22.74</v>
      </c>
      <c r="L765" s="79">
        <v>3.79</v>
      </c>
    </row>
    <row r="766" spans="1:12" ht="45" x14ac:dyDescent="0.25">
      <c r="A766" s="197" t="s">
        <v>1040</v>
      </c>
      <c r="B766" s="197">
        <v>10552</v>
      </c>
      <c r="C766" s="197" t="s">
        <v>14</v>
      </c>
      <c r="D766" s="198" t="s">
        <v>1362</v>
      </c>
      <c r="E766" s="296" t="s">
        <v>1108</v>
      </c>
      <c r="F766" s="297"/>
      <c r="G766" s="197" t="s">
        <v>1109</v>
      </c>
      <c r="H766" s="199">
        <v>5</v>
      </c>
      <c r="I766" s="200">
        <f t="shared" si="114"/>
        <v>3.65</v>
      </c>
      <c r="J766" s="200">
        <f t="shared" si="115"/>
        <v>18.25</v>
      </c>
      <c r="L766" s="79">
        <v>3.65</v>
      </c>
    </row>
    <row r="767" spans="1:12" ht="30" x14ac:dyDescent="0.25">
      <c r="A767" s="201" t="s">
        <v>1042</v>
      </c>
      <c r="B767" s="201" t="s">
        <v>1559</v>
      </c>
      <c r="C767" s="201" t="s">
        <v>14</v>
      </c>
      <c r="D767" s="202" t="s">
        <v>1363</v>
      </c>
      <c r="E767" s="298" t="s">
        <v>1046</v>
      </c>
      <c r="F767" s="299"/>
      <c r="G767" s="201" t="s">
        <v>682</v>
      </c>
      <c r="H767" s="203">
        <v>12</v>
      </c>
      <c r="I767" s="204">
        <f t="shared" si="114"/>
        <v>2.5499999999999998</v>
      </c>
      <c r="J767" s="204">
        <f t="shared" si="115"/>
        <v>30.6</v>
      </c>
      <c r="L767" s="80">
        <v>2.5499999999999998</v>
      </c>
    </row>
    <row r="768" spans="1:12" ht="30" x14ac:dyDescent="0.25">
      <c r="A768" s="201" t="s">
        <v>1042</v>
      </c>
      <c r="B768" s="201" t="s">
        <v>1560</v>
      </c>
      <c r="C768" s="201" t="s">
        <v>14</v>
      </c>
      <c r="D768" s="202" t="s">
        <v>1364</v>
      </c>
      <c r="E768" s="298" t="s">
        <v>1044</v>
      </c>
      <c r="F768" s="299"/>
      <c r="G768" s="201" t="s">
        <v>1109</v>
      </c>
      <c r="H768" s="203">
        <v>5</v>
      </c>
      <c r="I768" s="204">
        <f t="shared" si="114"/>
        <v>19.13</v>
      </c>
      <c r="J768" s="204">
        <f t="shared" si="115"/>
        <v>95.65</v>
      </c>
      <c r="L768" s="80">
        <v>19.13</v>
      </c>
    </row>
    <row r="769" spans="1:12" ht="30" x14ac:dyDescent="0.25">
      <c r="A769" s="201" t="s">
        <v>1042</v>
      </c>
      <c r="B769" s="201" t="s">
        <v>1561</v>
      </c>
      <c r="C769" s="201" t="s">
        <v>14</v>
      </c>
      <c r="D769" s="202" t="s">
        <v>1365</v>
      </c>
      <c r="E769" s="298" t="s">
        <v>1046</v>
      </c>
      <c r="F769" s="299"/>
      <c r="G769" s="201" t="s">
        <v>682</v>
      </c>
      <c r="H769" s="203">
        <v>6</v>
      </c>
      <c r="I769" s="204">
        <f t="shared" si="114"/>
        <v>2.1800000000000002</v>
      </c>
      <c r="J769" s="204">
        <f t="shared" si="115"/>
        <v>13.08</v>
      </c>
      <c r="L769" s="80">
        <v>2.1800000000000002</v>
      </c>
    </row>
    <row r="770" spans="1:12" ht="30" x14ac:dyDescent="0.25">
      <c r="A770" s="201" t="s">
        <v>1042</v>
      </c>
      <c r="B770" s="201" t="s">
        <v>1551</v>
      </c>
      <c r="C770" s="201" t="s">
        <v>14</v>
      </c>
      <c r="D770" s="202" t="s">
        <v>1112</v>
      </c>
      <c r="E770" s="298" t="s">
        <v>1044</v>
      </c>
      <c r="F770" s="299"/>
      <c r="G770" s="201" t="s">
        <v>1109</v>
      </c>
      <c r="H770" s="203">
        <v>6</v>
      </c>
      <c r="I770" s="204">
        <f t="shared" si="114"/>
        <v>13.65</v>
      </c>
      <c r="J770" s="204">
        <f t="shared" si="115"/>
        <v>81.900000000000006</v>
      </c>
      <c r="L770" s="80">
        <v>13.65</v>
      </c>
    </row>
    <row r="771" spans="1:12" ht="30" x14ac:dyDescent="0.25">
      <c r="A771" s="201" t="s">
        <v>1042</v>
      </c>
      <c r="B771" s="201" t="s">
        <v>1562</v>
      </c>
      <c r="C771" s="201" t="s">
        <v>14</v>
      </c>
      <c r="D771" s="202" t="s">
        <v>1366</v>
      </c>
      <c r="E771" s="298" t="s">
        <v>1046</v>
      </c>
      <c r="F771" s="299"/>
      <c r="G771" s="201" t="s">
        <v>679</v>
      </c>
      <c r="H771" s="203">
        <v>1</v>
      </c>
      <c r="I771" s="204">
        <f t="shared" si="114"/>
        <v>4.09</v>
      </c>
      <c r="J771" s="204">
        <f t="shared" si="115"/>
        <v>4.09</v>
      </c>
      <c r="L771" s="80">
        <v>4.09</v>
      </c>
    </row>
    <row r="772" spans="1:12" ht="30" x14ac:dyDescent="0.25">
      <c r="A772" s="201" t="s">
        <v>1042</v>
      </c>
      <c r="B772" s="201" t="s">
        <v>1563</v>
      </c>
      <c r="C772" s="201" t="s">
        <v>14</v>
      </c>
      <c r="D772" s="202" t="s">
        <v>1367</v>
      </c>
      <c r="E772" s="298" t="s">
        <v>1046</v>
      </c>
      <c r="F772" s="299"/>
      <c r="G772" s="201" t="s">
        <v>679</v>
      </c>
      <c r="H772" s="203">
        <v>0.15</v>
      </c>
      <c r="I772" s="204">
        <f t="shared" si="114"/>
        <v>11.75</v>
      </c>
      <c r="J772" s="204">
        <f t="shared" si="115"/>
        <v>1.76</v>
      </c>
      <c r="L772" s="80">
        <v>11.75</v>
      </c>
    </row>
    <row r="773" spans="1:12" ht="15" x14ac:dyDescent="0.25">
      <c r="A773" s="205"/>
      <c r="B773" s="205"/>
      <c r="C773" s="205"/>
      <c r="D773" s="206"/>
      <c r="E773" s="206"/>
      <c r="F773" s="207"/>
      <c r="G773" s="206"/>
      <c r="H773" s="207"/>
      <c r="I773" s="206"/>
      <c r="J773" s="207">
        <f>SUBTOTAL(9,J765:J772)</f>
        <v>268.07</v>
      </c>
      <c r="L773" s="81"/>
    </row>
    <row r="774" spans="1:12" ht="15.75" x14ac:dyDescent="0.25">
      <c r="A774" s="190" t="s">
        <v>902</v>
      </c>
      <c r="B774" s="190" t="s">
        <v>718</v>
      </c>
      <c r="C774" s="190" t="s">
        <v>717</v>
      </c>
      <c r="D774" s="191" t="s">
        <v>716</v>
      </c>
      <c r="E774" s="294" t="s">
        <v>1037</v>
      </c>
      <c r="F774" s="295"/>
      <c r="G774" s="190" t="s">
        <v>715</v>
      </c>
      <c r="H774" s="192" t="s">
        <v>714</v>
      </c>
      <c r="I774" s="192" t="s">
        <v>713</v>
      </c>
      <c r="J774" s="192" t="s">
        <v>221</v>
      </c>
      <c r="L774" s="75" t="s">
        <v>713</v>
      </c>
    </row>
    <row r="775" spans="1:12" ht="45" x14ac:dyDescent="0.25">
      <c r="A775" s="193" t="s">
        <v>1038</v>
      </c>
      <c r="B775" s="193">
        <v>3281</v>
      </c>
      <c r="C775" s="193" t="s">
        <v>14</v>
      </c>
      <c r="D775" s="194" t="s">
        <v>257</v>
      </c>
      <c r="E775" s="300" t="s">
        <v>1141</v>
      </c>
      <c r="F775" s="301"/>
      <c r="G775" s="193" t="s">
        <v>684</v>
      </c>
      <c r="H775" s="195">
        <v>1</v>
      </c>
      <c r="I775" s="196">
        <f>J775</f>
        <v>196.95999999999998</v>
      </c>
      <c r="J775" s="196">
        <f>J785</f>
        <v>196.95999999999998</v>
      </c>
      <c r="L775" s="77">
        <f>M775</f>
        <v>0</v>
      </c>
    </row>
    <row r="776" spans="1:12" ht="45" x14ac:dyDescent="0.25">
      <c r="A776" s="197" t="s">
        <v>1040</v>
      </c>
      <c r="B776" s="197">
        <v>10549</v>
      </c>
      <c r="C776" s="197" t="s">
        <v>14</v>
      </c>
      <c r="D776" s="198" t="s">
        <v>1107</v>
      </c>
      <c r="E776" s="296" t="s">
        <v>1108</v>
      </c>
      <c r="F776" s="297"/>
      <c r="G776" s="197" t="s">
        <v>1109</v>
      </c>
      <c r="H776" s="199">
        <v>3</v>
      </c>
      <c r="I776" s="200">
        <f t="shared" ref="I776:I784" si="116">TRUNC(L776*$N$2,2)</f>
        <v>3.79</v>
      </c>
      <c r="J776" s="200">
        <f t="shared" ref="J776:J784" si="117">TRUNC(I776*H776,2)</f>
        <v>11.37</v>
      </c>
      <c r="L776" s="79">
        <v>3.79</v>
      </c>
    </row>
    <row r="777" spans="1:12" ht="45" x14ac:dyDescent="0.25">
      <c r="A777" s="197" t="s">
        <v>1040</v>
      </c>
      <c r="B777" s="197">
        <v>10552</v>
      </c>
      <c r="C777" s="197" t="s">
        <v>14</v>
      </c>
      <c r="D777" s="198" t="s">
        <v>1362</v>
      </c>
      <c r="E777" s="296" t="s">
        <v>1108</v>
      </c>
      <c r="F777" s="297"/>
      <c r="G777" s="197" t="s">
        <v>1109</v>
      </c>
      <c r="H777" s="199">
        <v>4</v>
      </c>
      <c r="I777" s="200">
        <f t="shared" si="116"/>
        <v>3.65</v>
      </c>
      <c r="J777" s="200">
        <f t="shared" si="117"/>
        <v>14.6</v>
      </c>
      <c r="L777" s="79">
        <v>3.65</v>
      </c>
    </row>
    <row r="778" spans="1:12" ht="30" x14ac:dyDescent="0.25">
      <c r="A778" s="201" t="s">
        <v>1042</v>
      </c>
      <c r="B778" s="201" t="s">
        <v>1559</v>
      </c>
      <c r="C778" s="201" t="s">
        <v>14</v>
      </c>
      <c r="D778" s="202" t="s">
        <v>1363</v>
      </c>
      <c r="E778" s="298" t="s">
        <v>1046</v>
      </c>
      <c r="F778" s="299"/>
      <c r="G778" s="201" t="s">
        <v>682</v>
      </c>
      <c r="H778" s="203">
        <v>12</v>
      </c>
      <c r="I778" s="204">
        <f t="shared" si="116"/>
        <v>2.5499999999999998</v>
      </c>
      <c r="J778" s="204">
        <f t="shared" si="117"/>
        <v>30.6</v>
      </c>
      <c r="L778" s="80">
        <v>2.5499999999999998</v>
      </c>
    </row>
    <row r="779" spans="1:12" ht="30" x14ac:dyDescent="0.25">
      <c r="A779" s="201" t="s">
        <v>1042</v>
      </c>
      <c r="B779" s="201" t="s">
        <v>1564</v>
      </c>
      <c r="C779" s="201" t="s">
        <v>14</v>
      </c>
      <c r="D779" s="202" t="s">
        <v>1368</v>
      </c>
      <c r="E779" s="298" t="s">
        <v>1046</v>
      </c>
      <c r="F779" s="299"/>
      <c r="G779" s="201" t="s">
        <v>679</v>
      </c>
      <c r="H779" s="203">
        <v>1</v>
      </c>
      <c r="I779" s="204">
        <f t="shared" si="116"/>
        <v>1.58</v>
      </c>
      <c r="J779" s="204">
        <f t="shared" si="117"/>
        <v>1.58</v>
      </c>
      <c r="L779" s="80">
        <v>1.58</v>
      </c>
    </row>
    <row r="780" spans="1:12" ht="30" x14ac:dyDescent="0.25">
      <c r="A780" s="201" t="s">
        <v>1042</v>
      </c>
      <c r="B780" s="201" t="s">
        <v>1560</v>
      </c>
      <c r="C780" s="201" t="s">
        <v>14</v>
      </c>
      <c r="D780" s="202" t="s">
        <v>1364</v>
      </c>
      <c r="E780" s="298" t="s">
        <v>1044</v>
      </c>
      <c r="F780" s="299"/>
      <c r="G780" s="201" t="s">
        <v>1109</v>
      </c>
      <c r="H780" s="203">
        <v>4</v>
      </c>
      <c r="I780" s="204">
        <f t="shared" si="116"/>
        <v>19.13</v>
      </c>
      <c r="J780" s="204">
        <f t="shared" si="117"/>
        <v>76.52</v>
      </c>
      <c r="L780" s="80">
        <v>19.13</v>
      </c>
    </row>
    <row r="781" spans="1:12" ht="30" x14ac:dyDescent="0.25">
      <c r="A781" s="201" t="s">
        <v>1042</v>
      </c>
      <c r="B781" s="201" t="s">
        <v>1561</v>
      </c>
      <c r="C781" s="201" t="s">
        <v>14</v>
      </c>
      <c r="D781" s="202" t="s">
        <v>1365</v>
      </c>
      <c r="E781" s="298" t="s">
        <v>1046</v>
      </c>
      <c r="F781" s="299"/>
      <c r="G781" s="201" t="s">
        <v>682</v>
      </c>
      <c r="H781" s="203">
        <v>6</v>
      </c>
      <c r="I781" s="204">
        <f t="shared" si="116"/>
        <v>2.1800000000000002</v>
      </c>
      <c r="J781" s="204">
        <f t="shared" si="117"/>
        <v>13.08</v>
      </c>
      <c r="L781" s="80">
        <v>2.1800000000000002</v>
      </c>
    </row>
    <row r="782" spans="1:12" ht="30" x14ac:dyDescent="0.25">
      <c r="A782" s="201" t="s">
        <v>1042</v>
      </c>
      <c r="B782" s="201" t="s">
        <v>1551</v>
      </c>
      <c r="C782" s="201" t="s">
        <v>14</v>
      </c>
      <c r="D782" s="202" t="s">
        <v>1112</v>
      </c>
      <c r="E782" s="298" t="s">
        <v>1044</v>
      </c>
      <c r="F782" s="299"/>
      <c r="G782" s="201" t="s">
        <v>1109</v>
      </c>
      <c r="H782" s="203">
        <v>3</v>
      </c>
      <c r="I782" s="204">
        <f t="shared" si="116"/>
        <v>13.65</v>
      </c>
      <c r="J782" s="204">
        <f t="shared" si="117"/>
        <v>40.950000000000003</v>
      </c>
      <c r="L782" s="80">
        <v>13.65</v>
      </c>
    </row>
    <row r="783" spans="1:12" ht="30" x14ac:dyDescent="0.25">
      <c r="A783" s="201" t="s">
        <v>1042</v>
      </c>
      <c r="B783" s="201" t="s">
        <v>1563</v>
      </c>
      <c r="C783" s="201" t="s">
        <v>14</v>
      </c>
      <c r="D783" s="202" t="s">
        <v>1367</v>
      </c>
      <c r="E783" s="298" t="s">
        <v>1046</v>
      </c>
      <c r="F783" s="299"/>
      <c r="G783" s="201" t="s">
        <v>679</v>
      </c>
      <c r="H783" s="203">
        <v>0.15</v>
      </c>
      <c r="I783" s="204">
        <f t="shared" si="116"/>
        <v>11.75</v>
      </c>
      <c r="J783" s="204">
        <f t="shared" si="117"/>
        <v>1.76</v>
      </c>
      <c r="L783" s="80">
        <v>11.75</v>
      </c>
    </row>
    <row r="784" spans="1:12" ht="15" x14ac:dyDescent="0.25">
      <c r="A784" s="201" t="s">
        <v>1042</v>
      </c>
      <c r="B784" s="201">
        <v>1119</v>
      </c>
      <c r="C784" s="201" t="s">
        <v>14</v>
      </c>
      <c r="D784" s="202" t="s">
        <v>1369</v>
      </c>
      <c r="E784" s="298" t="s">
        <v>1046</v>
      </c>
      <c r="F784" s="299"/>
      <c r="G784" s="201" t="s">
        <v>679</v>
      </c>
      <c r="H784" s="203">
        <v>1</v>
      </c>
      <c r="I784" s="204">
        <f t="shared" si="116"/>
        <v>6.5</v>
      </c>
      <c r="J784" s="204">
        <f t="shared" si="117"/>
        <v>6.5</v>
      </c>
      <c r="L784" s="80">
        <v>6.5</v>
      </c>
    </row>
    <row r="785" spans="1:12" ht="15" x14ac:dyDescent="0.25">
      <c r="A785" s="205"/>
      <c r="B785" s="205"/>
      <c r="C785" s="205"/>
      <c r="D785" s="206"/>
      <c r="E785" s="206"/>
      <c r="F785" s="207"/>
      <c r="G785" s="206"/>
      <c r="H785" s="207"/>
      <c r="I785" s="206"/>
      <c r="J785" s="207">
        <f>SUBTOTAL(9,J776:J784)</f>
        <v>196.95999999999998</v>
      </c>
      <c r="L785" s="81"/>
    </row>
    <row r="786" spans="1:12" ht="15.75" x14ac:dyDescent="0.25">
      <c r="A786" s="190" t="s">
        <v>903</v>
      </c>
      <c r="B786" s="190" t="s">
        <v>718</v>
      </c>
      <c r="C786" s="190" t="s">
        <v>717</v>
      </c>
      <c r="D786" s="191" t="s">
        <v>716</v>
      </c>
      <c r="E786" s="294" t="s">
        <v>1037</v>
      </c>
      <c r="F786" s="295"/>
      <c r="G786" s="190" t="s">
        <v>715</v>
      </c>
      <c r="H786" s="192" t="s">
        <v>714</v>
      </c>
      <c r="I786" s="192" t="s">
        <v>713</v>
      </c>
      <c r="J786" s="192" t="s">
        <v>221</v>
      </c>
      <c r="L786" s="75" t="s">
        <v>713</v>
      </c>
    </row>
    <row r="787" spans="1:12" ht="45" x14ac:dyDescent="0.25">
      <c r="A787" s="193" t="s">
        <v>1038</v>
      </c>
      <c r="B787" s="193">
        <v>3398</v>
      </c>
      <c r="C787" s="193" t="s">
        <v>14</v>
      </c>
      <c r="D787" s="194" t="s">
        <v>258</v>
      </c>
      <c r="E787" s="300" t="s">
        <v>1141</v>
      </c>
      <c r="F787" s="301"/>
      <c r="G787" s="193" t="s">
        <v>684</v>
      </c>
      <c r="H787" s="195">
        <v>1</v>
      </c>
      <c r="I787" s="196">
        <f>J787</f>
        <v>257.56</v>
      </c>
      <c r="J787" s="196">
        <f>J797</f>
        <v>257.56</v>
      </c>
      <c r="L787" s="77">
        <f>M787</f>
        <v>0</v>
      </c>
    </row>
    <row r="788" spans="1:12" ht="45" x14ac:dyDescent="0.25">
      <c r="A788" s="197" t="s">
        <v>1040</v>
      </c>
      <c r="B788" s="197">
        <v>10549</v>
      </c>
      <c r="C788" s="197" t="s">
        <v>14</v>
      </c>
      <c r="D788" s="198" t="s">
        <v>1107</v>
      </c>
      <c r="E788" s="296" t="s">
        <v>1108</v>
      </c>
      <c r="F788" s="297"/>
      <c r="G788" s="197" t="s">
        <v>1109</v>
      </c>
      <c r="H788" s="199">
        <v>3</v>
      </c>
      <c r="I788" s="200">
        <f t="shared" ref="I788:I796" si="118">TRUNC(L788*$N$2,2)</f>
        <v>3.79</v>
      </c>
      <c r="J788" s="200">
        <f t="shared" ref="J788:J796" si="119">TRUNC(I788*H788,2)</f>
        <v>11.37</v>
      </c>
      <c r="L788" s="79">
        <v>3.79</v>
      </c>
    </row>
    <row r="789" spans="1:12" ht="45" x14ac:dyDescent="0.25">
      <c r="A789" s="197" t="s">
        <v>1040</v>
      </c>
      <c r="B789" s="197">
        <v>10552</v>
      </c>
      <c r="C789" s="197" t="s">
        <v>14</v>
      </c>
      <c r="D789" s="198" t="s">
        <v>1362</v>
      </c>
      <c r="E789" s="296" t="s">
        <v>1108</v>
      </c>
      <c r="F789" s="297"/>
      <c r="G789" s="197" t="s">
        <v>1109</v>
      </c>
      <c r="H789" s="199">
        <v>4</v>
      </c>
      <c r="I789" s="200">
        <f t="shared" si="118"/>
        <v>3.65</v>
      </c>
      <c r="J789" s="200">
        <f t="shared" si="119"/>
        <v>14.6</v>
      </c>
      <c r="L789" s="79">
        <v>3.65</v>
      </c>
    </row>
    <row r="790" spans="1:12" ht="30" x14ac:dyDescent="0.25">
      <c r="A790" s="201" t="s">
        <v>1042</v>
      </c>
      <c r="B790" s="201" t="s">
        <v>1559</v>
      </c>
      <c r="C790" s="201" t="s">
        <v>14</v>
      </c>
      <c r="D790" s="202" t="s">
        <v>1363</v>
      </c>
      <c r="E790" s="298" t="s">
        <v>1046</v>
      </c>
      <c r="F790" s="299"/>
      <c r="G790" s="201" t="s">
        <v>682</v>
      </c>
      <c r="H790" s="203">
        <v>18</v>
      </c>
      <c r="I790" s="204">
        <f t="shared" si="118"/>
        <v>2.5499999999999998</v>
      </c>
      <c r="J790" s="204">
        <f t="shared" si="119"/>
        <v>45.9</v>
      </c>
      <c r="L790" s="80">
        <v>2.5499999999999998</v>
      </c>
    </row>
    <row r="791" spans="1:12" ht="30" x14ac:dyDescent="0.25">
      <c r="A791" s="201" t="s">
        <v>1042</v>
      </c>
      <c r="B791" s="201" t="s">
        <v>1560</v>
      </c>
      <c r="C791" s="201" t="s">
        <v>14</v>
      </c>
      <c r="D791" s="202" t="s">
        <v>1364</v>
      </c>
      <c r="E791" s="298" t="s">
        <v>1044</v>
      </c>
      <c r="F791" s="299"/>
      <c r="G791" s="201" t="s">
        <v>1109</v>
      </c>
      <c r="H791" s="203">
        <v>4</v>
      </c>
      <c r="I791" s="204">
        <f t="shared" si="118"/>
        <v>19.13</v>
      </c>
      <c r="J791" s="204">
        <f t="shared" si="119"/>
        <v>76.52</v>
      </c>
      <c r="L791" s="80">
        <v>19.13</v>
      </c>
    </row>
    <row r="792" spans="1:12" ht="30" x14ac:dyDescent="0.25">
      <c r="A792" s="201" t="s">
        <v>1042</v>
      </c>
      <c r="B792" s="201" t="s">
        <v>1565</v>
      </c>
      <c r="C792" s="201" t="s">
        <v>14</v>
      </c>
      <c r="D792" s="202" t="s">
        <v>1370</v>
      </c>
      <c r="E792" s="298" t="s">
        <v>1046</v>
      </c>
      <c r="F792" s="299"/>
      <c r="G792" s="201" t="s">
        <v>679</v>
      </c>
      <c r="H792" s="203">
        <v>1</v>
      </c>
      <c r="I792" s="204">
        <f t="shared" si="118"/>
        <v>1.38</v>
      </c>
      <c r="J792" s="204">
        <f t="shared" si="119"/>
        <v>1.38</v>
      </c>
      <c r="L792" s="80">
        <v>1.38</v>
      </c>
    </row>
    <row r="793" spans="1:12" ht="30" x14ac:dyDescent="0.25">
      <c r="A793" s="201" t="s">
        <v>1042</v>
      </c>
      <c r="B793" s="201" t="s">
        <v>1561</v>
      </c>
      <c r="C793" s="201" t="s">
        <v>14</v>
      </c>
      <c r="D793" s="202" t="s">
        <v>1365</v>
      </c>
      <c r="E793" s="298" t="s">
        <v>1046</v>
      </c>
      <c r="F793" s="299"/>
      <c r="G793" s="201" t="s">
        <v>682</v>
      </c>
      <c r="H793" s="203">
        <v>6</v>
      </c>
      <c r="I793" s="204">
        <f t="shared" si="118"/>
        <v>2.1800000000000002</v>
      </c>
      <c r="J793" s="204">
        <f t="shared" si="119"/>
        <v>13.08</v>
      </c>
      <c r="L793" s="80">
        <v>2.1800000000000002</v>
      </c>
    </row>
    <row r="794" spans="1:12" ht="30" x14ac:dyDescent="0.25">
      <c r="A794" s="201" t="s">
        <v>1042</v>
      </c>
      <c r="B794" s="201" t="s">
        <v>1551</v>
      </c>
      <c r="C794" s="201" t="s">
        <v>14</v>
      </c>
      <c r="D794" s="202" t="s">
        <v>1112</v>
      </c>
      <c r="E794" s="298" t="s">
        <v>1044</v>
      </c>
      <c r="F794" s="299"/>
      <c r="G794" s="201" t="s">
        <v>1109</v>
      </c>
      <c r="H794" s="203">
        <v>3</v>
      </c>
      <c r="I794" s="204">
        <f t="shared" si="118"/>
        <v>13.65</v>
      </c>
      <c r="J794" s="204">
        <f t="shared" si="119"/>
        <v>40.950000000000003</v>
      </c>
      <c r="L794" s="80">
        <v>13.65</v>
      </c>
    </row>
    <row r="795" spans="1:12" ht="30" x14ac:dyDescent="0.25">
      <c r="A795" s="201" t="s">
        <v>1042</v>
      </c>
      <c r="B795" s="201" t="s">
        <v>1563</v>
      </c>
      <c r="C795" s="201" t="s">
        <v>14</v>
      </c>
      <c r="D795" s="202" t="s">
        <v>1367</v>
      </c>
      <c r="E795" s="298" t="s">
        <v>1046</v>
      </c>
      <c r="F795" s="299"/>
      <c r="G795" s="201" t="s">
        <v>679</v>
      </c>
      <c r="H795" s="203">
        <v>0.15</v>
      </c>
      <c r="I795" s="204">
        <f t="shared" si="118"/>
        <v>11.75</v>
      </c>
      <c r="J795" s="204">
        <f t="shared" si="119"/>
        <v>1.76</v>
      </c>
      <c r="L795" s="80">
        <v>11.75</v>
      </c>
    </row>
    <row r="796" spans="1:12" ht="30" x14ac:dyDescent="0.25">
      <c r="A796" s="201" t="s">
        <v>1042</v>
      </c>
      <c r="B796" s="201">
        <v>9101</v>
      </c>
      <c r="C796" s="201" t="s">
        <v>14</v>
      </c>
      <c r="D796" s="202" t="s">
        <v>1371</v>
      </c>
      <c r="E796" s="298" t="s">
        <v>1046</v>
      </c>
      <c r="F796" s="299"/>
      <c r="G796" s="201" t="s">
        <v>679</v>
      </c>
      <c r="H796" s="203">
        <v>1</v>
      </c>
      <c r="I796" s="204">
        <f t="shared" si="118"/>
        <v>52</v>
      </c>
      <c r="J796" s="204">
        <f t="shared" si="119"/>
        <v>52</v>
      </c>
      <c r="L796" s="80">
        <v>52</v>
      </c>
    </row>
    <row r="797" spans="1:12" ht="15" x14ac:dyDescent="0.25">
      <c r="A797" s="205"/>
      <c r="B797" s="205"/>
      <c r="C797" s="205"/>
      <c r="D797" s="206"/>
      <c r="E797" s="206"/>
      <c r="F797" s="207"/>
      <c r="G797" s="206"/>
      <c r="H797" s="207"/>
      <c r="I797" s="206"/>
      <c r="J797" s="207">
        <f>SUBTOTAL(9,J788:J796)</f>
        <v>257.56</v>
      </c>
      <c r="L797" s="81"/>
    </row>
    <row r="798" spans="1:12" ht="15.75" x14ac:dyDescent="0.25">
      <c r="A798" s="190" t="s">
        <v>904</v>
      </c>
      <c r="B798" s="190" t="s">
        <v>718</v>
      </c>
      <c r="C798" s="190" t="s">
        <v>717</v>
      </c>
      <c r="D798" s="191" t="s">
        <v>716</v>
      </c>
      <c r="E798" s="294" t="s">
        <v>1037</v>
      </c>
      <c r="F798" s="295"/>
      <c r="G798" s="190" t="s">
        <v>715</v>
      </c>
      <c r="H798" s="192" t="s">
        <v>714</v>
      </c>
      <c r="I798" s="192" t="s">
        <v>713</v>
      </c>
      <c r="J798" s="192" t="s">
        <v>221</v>
      </c>
      <c r="L798" s="75" t="s">
        <v>713</v>
      </c>
    </row>
    <row r="799" spans="1:12" ht="14.25" customHeight="1" x14ac:dyDescent="0.25">
      <c r="A799" s="193" t="s">
        <v>1038</v>
      </c>
      <c r="B799" s="193" t="s">
        <v>759</v>
      </c>
      <c r="C799" s="193" t="s">
        <v>681</v>
      </c>
      <c r="D799" s="194" t="s">
        <v>154</v>
      </c>
      <c r="E799" s="300" t="s">
        <v>1039</v>
      </c>
      <c r="F799" s="301"/>
      <c r="G799" s="193" t="s">
        <v>33</v>
      </c>
      <c r="H799" s="195">
        <v>1</v>
      </c>
      <c r="I799" s="196">
        <f>J799</f>
        <v>423.14</v>
      </c>
      <c r="J799" s="196">
        <f>J801</f>
        <v>423.14</v>
      </c>
      <c r="L799" s="77">
        <f>M799</f>
        <v>0</v>
      </c>
    </row>
    <row r="800" spans="1:12" ht="30" x14ac:dyDescent="0.25">
      <c r="A800" s="201" t="s">
        <v>1042</v>
      </c>
      <c r="B800" s="201" t="s">
        <v>1566</v>
      </c>
      <c r="C800" s="201" t="s">
        <v>681</v>
      </c>
      <c r="D800" s="202" t="s">
        <v>154</v>
      </c>
      <c r="E800" s="298" t="s">
        <v>1046</v>
      </c>
      <c r="F800" s="299"/>
      <c r="G800" s="201" t="s">
        <v>33</v>
      </c>
      <c r="H800" s="203">
        <v>1</v>
      </c>
      <c r="I800" s="204">
        <f>TRUNC(L800*$N$2,2)</f>
        <v>423.14</v>
      </c>
      <c r="J800" s="204">
        <f>TRUNC(I800*H800,2)</f>
        <v>423.14</v>
      </c>
      <c r="L800" s="80">
        <v>423.14</v>
      </c>
    </row>
    <row r="801" spans="1:12" ht="15" x14ac:dyDescent="0.25">
      <c r="A801" s="205"/>
      <c r="B801" s="205"/>
      <c r="C801" s="205"/>
      <c r="D801" s="206"/>
      <c r="E801" s="206"/>
      <c r="F801" s="207"/>
      <c r="G801" s="206"/>
      <c r="H801" s="207"/>
      <c r="I801" s="206"/>
      <c r="J801" s="207">
        <f>SUBTOTAL(9,J800)</f>
        <v>423.14</v>
      </c>
      <c r="L801" s="81"/>
    </row>
    <row r="802" spans="1:12" ht="15.75" x14ac:dyDescent="0.25">
      <c r="A802" s="190" t="s">
        <v>905</v>
      </c>
      <c r="B802" s="190" t="s">
        <v>718</v>
      </c>
      <c r="C802" s="190" t="s">
        <v>717</v>
      </c>
      <c r="D802" s="191" t="s">
        <v>716</v>
      </c>
      <c r="E802" s="294" t="s">
        <v>1037</v>
      </c>
      <c r="F802" s="295"/>
      <c r="G802" s="190" t="s">
        <v>715</v>
      </c>
      <c r="H802" s="192" t="s">
        <v>714</v>
      </c>
      <c r="I802" s="192" t="s">
        <v>713</v>
      </c>
      <c r="J802" s="192" t="s">
        <v>221</v>
      </c>
      <c r="L802" s="75" t="s">
        <v>713</v>
      </c>
    </row>
    <row r="803" spans="1:12" ht="38.25" customHeight="1" x14ac:dyDescent="0.25">
      <c r="A803" s="193" t="s">
        <v>1038</v>
      </c>
      <c r="B803" s="193">
        <v>91931</v>
      </c>
      <c r="C803" s="193" t="s">
        <v>7</v>
      </c>
      <c r="D803" s="194" t="s">
        <v>40</v>
      </c>
      <c r="E803" s="300" t="s">
        <v>1372</v>
      </c>
      <c r="F803" s="301"/>
      <c r="G803" s="193" t="s">
        <v>19</v>
      </c>
      <c r="H803" s="195">
        <v>1</v>
      </c>
      <c r="I803" s="196">
        <f>J803</f>
        <v>11.06</v>
      </c>
      <c r="J803" s="196">
        <f>J808</f>
        <v>11.06</v>
      </c>
      <c r="L803" s="77">
        <f>M803</f>
        <v>0</v>
      </c>
    </row>
    <row r="804" spans="1:12" ht="45" x14ac:dyDescent="0.25">
      <c r="A804" s="197" t="s">
        <v>1040</v>
      </c>
      <c r="B804" s="197">
        <v>88247</v>
      </c>
      <c r="C804" s="197" t="s">
        <v>7</v>
      </c>
      <c r="D804" s="198" t="s">
        <v>1373</v>
      </c>
      <c r="E804" s="296" t="s">
        <v>1039</v>
      </c>
      <c r="F804" s="297"/>
      <c r="G804" s="197" t="s">
        <v>8</v>
      </c>
      <c r="H804" s="199">
        <v>5.0999999999999997E-2</v>
      </c>
      <c r="I804" s="200">
        <f>TRUNC(L804*$N$2,2)</f>
        <v>21.42</v>
      </c>
      <c r="J804" s="200">
        <f t="shared" ref="J804:J807" si="120">TRUNC(I804*H804,2)</f>
        <v>1.0900000000000001</v>
      </c>
      <c r="L804" s="79">
        <v>21.42</v>
      </c>
    </row>
    <row r="805" spans="1:12" ht="45" x14ac:dyDescent="0.25">
      <c r="A805" s="197" t="s">
        <v>1040</v>
      </c>
      <c r="B805" s="197">
        <v>88264</v>
      </c>
      <c r="C805" s="197" t="s">
        <v>7</v>
      </c>
      <c r="D805" s="198" t="s">
        <v>1122</v>
      </c>
      <c r="E805" s="296" t="s">
        <v>1039</v>
      </c>
      <c r="F805" s="297"/>
      <c r="G805" s="197" t="s">
        <v>8</v>
      </c>
      <c r="H805" s="199">
        <v>5.0999999999999997E-2</v>
      </c>
      <c r="I805" s="200">
        <f>TRUNC(L805*$N$2,2)</f>
        <v>25.62</v>
      </c>
      <c r="J805" s="200">
        <f t="shared" si="120"/>
        <v>1.3</v>
      </c>
      <c r="L805" s="79">
        <v>25.62</v>
      </c>
    </row>
    <row r="806" spans="1:12" ht="60" x14ac:dyDescent="0.25">
      <c r="A806" s="201" t="s">
        <v>1042</v>
      </c>
      <c r="B806" s="201">
        <v>994</v>
      </c>
      <c r="C806" s="201" t="s">
        <v>7</v>
      </c>
      <c r="D806" s="202" t="s">
        <v>1374</v>
      </c>
      <c r="E806" s="298" t="s">
        <v>1046</v>
      </c>
      <c r="F806" s="299"/>
      <c r="G806" s="201" t="s">
        <v>19</v>
      </c>
      <c r="H806" s="203">
        <v>1.2434000000000001</v>
      </c>
      <c r="I806" s="204">
        <f>TRUNC(L806*$N$2,2)</f>
        <v>6.95</v>
      </c>
      <c r="J806" s="204">
        <f t="shared" si="120"/>
        <v>8.64</v>
      </c>
      <c r="L806" s="80">
        <v>6.95</v>
      </c>
    </row>
    <row r="807" spans="1:12" ht="30" x14ac:dyDescent="0.25">
      <c r="A807" s="201" t="s">
        <v>1042</v>
      </c>
      <c r="B807" s="201">
        <v>21127</v>
      </c>
      <c r="C807" s="201" t="s">
        <v>7</v>
      </c>
      <c r="D807" s="202" t="s">
        <v>1375</v>
      </c>
      <c r="E807" s="298" t="s">
        <v>1046</v>
      </c>
      <c r="F807" s="299"/>
      <c r="G807" s="201" t="s">
        <v>33</v>
      </c>
      <c r="H807" s="203">
        <v>9.4000000000000004E-3</v>
      </c>
      <c r="I807" s="204">
        <f>TRUNC(L807*$N$2,2)</f>
        <v>3.4</v>
      </c>
      <c r="J807" s="204">
        <f t="shared" si="120"/>
        <v>0.03</v>
      </c>
      <c r="L807" s="80">
        <v>3.4</v>
      </c>
    </row>
    <row r="808" spans="1:12" ht="15" x14ac:dyDescent="0.25">
      <c r="A808" s="205"/>
      <c r="B808" s="205"/>
      <c r="C808" s="205"/>
      <c r="D808" s="206"/>
      <c r="E808" s="206"/>
      <c r="F808" s="207"/>
      <c r="G808" s="206"/>
      <c r="H808" s="207"/>
      <c r="I808" s="206"/>
      <c r="J808" s="207">
        <f>SUBTOTAL(9,J804:J807)</f>
        <v>11.06</v>
      </c>
      <c r="L808" s="81"/>
    </row>
    <row r="809" spans="1:12" ht="15.75" x14ac:dyDescent="0.25">
      <c r="A809" s="190" t="s">
        <v>906</v>
      </c>
      <c r="B809" s="190" t="s">
        <v>718</v>
      </c>
      <c r="C809" s="190" t="s">
        <v>717</v>
      </c>
      <c r="D809" s="191" t="s">
        <v>716</v>
      </c>
      <c r="E809" s="294" t="s">
        <v>1037</v>
      </c>
      <c r="F809" s="295"/>
      <c r="G809" s="190" t="s">
        <v>715</v>
      </c>
      <c r="H809" s="192" t="s">
        <v>714</v>
      </c>
      <c r="I809" s="192" t="s">
        <v>713</v>
      </c>
      <c r="J809" s="192" t="s">
        <v>221</v>
      </c>
      <c r="L809" s="75" t="s">
        <v>713</v>
      </c>
    </row>
    <row r="810" spans="1:12" ht="38.25" customHeight="1" x14ac:dyDescent="0.25">
      <c r="A810" s="193" t="s">
        <v>1038</v>
      </c>
      <c r="B810" s="193">
        <v>101881</v>
      </c>
      <c r="C810" s="193" t="s">
        <v>7</v>
      </c>
      <c r="D810" s="194" t="s">
        <v>379</v>
      </c>
      <c r="E810" s="300" t="s">
        <v>1372</v>
      </c>
      <c r="F810" s="301"/>
      <c r="G810" s="193" t="s">
        <v>33</v>
      </c>
      <c r="H810" s="195">
        <v>1</v>
      </c>
      <c r="I810" s="196">
        <f>J810</f>
        <v>824.28000000000009</v>
      </c>
      <c r="J810" s="196">
        <f>J815</f>
        <v>824.28000000000009</v>
      </c>
      <c r="L810" s="77">
        <f>M810</f>
        <v>0</v>
      </c>
    </row>
    <row r="811" spans="1:12" ht="60" x14ac:dyDescent="0.25">
      <c r="A811" s="197" t="s">
        <v>1040</v>
      </c>
      <c r="B811" s="197">
        <v>87367</v>
      </c>
      <c r="C811" s="197" t="s">
        <v>7</v>
      </c>
      <c r="D811" s="198" t="s">
        <v>1376</v>
      </c>
      <c r="E811" s="296" t="s">
        <v>1039</v>
      </c>
      <c r="F811" s="297"/>
      <c r="G811" s="197" t="s">
        <v>688</v>
      </c>
      <c r="H811" s="199">
        <v>1.89E-2</v>
      </c>
      <c r="I811" s="200">
        <f>TRUNC(L811*$N$2,2)</f>
        <v>691.57</v>
      </c>
      <c r="J811" s="200">
        <f t="shared" ref="J811:J813" si="121">TRUNC(I811*H811,2)</f>
        <v>13.07</v>
      </c>
      <c r="L811" s="79">
        <v>691.57</v>
      </c>
    </row>
    <row r="812" spans="1:12" ht="45" x14ac:dyDescent="0.25">
      <c r="A812" s="197" t="s">
        <v>1040</v>
      </c>
      <c r="B812" s="197">
        <v>88247</v>
      </c>
      <c r="C812" s="197" t="s">
        <v>7</v>
      </c>
      <c r="D812" s="198" t="s">
        <v>1373</v>
      </c>
      <c r="E812" s="296" t="s">
        <v>1039</v>
      </c>
      <c r="F812" s="297"/>
      <c r="G812" s="197" t="s">
        <v>8</v>
      </c>
      <c r="H812" s="199">
        <v>0.63839999999999997</v>
      </c>
      <c r="I812" s="200">
        <f>TRUNC(L812*$N$2,2)</f>
        <v>21.42</v>
      </c>
      <c r="J812" s="200">
        <f t="shared" si="121"/>
        <v>13.67</v>
      </c>
      <c r="L812" s="79">
        <v>21.42</v>
      </c>
    </row>
    <row r="813" spans="1:12" ht="45" x14ac:dyDescent="0.25">
      <c r="A813" s="197" t="s">
        <v>1040</v>
      </c>
      <c r="B813" s="197">
        <v>88264</v>
      </c>
      <c r="C813" s="197" t="s">
        <v>7</v>
      </c>
      <c r="D813" s="198" t="s">
        <v>1122</v>
      </c>
      <c r="E813" s="296" t="s">
        <v>1039</v>
      </c>
      <c r="F813" s="297"/>
      <c r="G813" s="197" t="s">
        <v>8</v>
      </c>
      <c r="H813" s="199">
        <v>0.63839999999999997</v>
      </c>
      <c r="I813" s="200">
        <f>TRUNC(L813*$N$2,2)</f>
        <v>25.62</v>
      </c>
      <c r="J813" s="200">
        <f t="shared" si="121"/>
        <v>16.350000000000001</v>
      </c>
      <c r="L813" s="79">
        <v>25.62</v>
      </c>
    </row>
    <row r="814" spans="1:12" ht="45" x14ac:dyDescent="0.25">
      <c r="A814" s="201" t="s">
        <v>1042</v>
      </c>
      <c r="B814" s="201">
        <v>12042</v>
      </c>
      <c r="C814" s="201" t="s">
        <v>7</v>
      </c>
      <c r="D814" s="202" t="s">
        <v>1377</v>
      </c>
      <c r="E814" s="298" t="s">
        <v>1046</v>
      </c>
      <c r="F814" s="299"/>
      <c r="G814" s="201" t="s">
        <v>33</v>
      </c>
      <c r="H814" s="203">
        <v>1</v>
      </c>
      <c r="I814" s="204">
        <f>TRUNC(L814*$N$2,2)</f>
        <v>781.19</v>
      </c>
      <c r="J814" s="204">
        <f>TRUNC(I814*H814,2)</f>
        <v>781.19</v>
      </c>
      <c r="L814" s="80">
        <v>781.19</v>
      </c>
    </row>
    <row r="815" spans="1:12" ht="15" x14ac:dyDescent="0.25">
      <c r="A815" s="205"/>
      <c r="B815" s="205"/>
      <c r="C815" s="205"/>
      <c r="D815" s="206"/>
      <c r="E815" s="206"/>
      <c r="F815" s="207"/>
      <c r="G815" s="206"/>
      <c r="H815" s="207"/>
      <c r="I815" s="206"/>
      <c r="J815" s="207">
        <f>SUBTOTAL(9,J811:J814)</f>
        <v>824.28000000000009</v>
      </c>
      <c r="L815" s="81"/>
    </row>
    <row r="816" spans="1:12" ht="15.75" x14ac:dyDescent="0.25">
      <c r="A816" s="190" t="s">
        <v>907</v>
      </c>
      <c r="B816" s="190" t="s">
        <v>718</v>
      </c>
      <c r="C816" s="190" t="s">
        <v>717</v>
      </c>
      <c r="D816" s="191" t="s">
        <v>716</v>
      </c>
      <c r="E816" s="294" t="s">
        <v>1037</v>
      </c>
      <c r="F816" s="295"/>
      <c r="G816" s="190" t="s">
        <v>715</v>
      </c>
      <c r="H816" s="192" t="s">
        <v>714</v>
      </c>
      <c r="I816" s="192" t="s">
        <v>713</v>
      </c>
      <c r="J816" s="192" t="s">
        <v>221</v>
      </c>
      <c r="L816" s="75" t="s">
        <v>713</v>
      </c>
    </row>
    <row r="817" spans="1:12" ht="25.5" customHeight="1" x14ac:dyDescent="0.25">
      <c r="A817" s="193" t="s">
        <v>1038</v>
      </c>
      <c r="B817" s="193">
        <v>93653</v>
      </c>
      <c r="C817" s="193" t="s">
        <v>7</v>
      </c>
      <c r="D817" s="194" t="s">
        <v>41</v>
      </c>
      <c r="E817" s="300" t="s">
        <v>1372</v>
      </c>
      <c r="F817" s="301"/>
      <c r="G817" s="193" t="s">
        <v>33</v>
      </c>
      <c r="H817" s="195">
        <v>1</v>
      </c>
      <c r="I817" s="196">
        <f>J817</f>
        <v>10.3</v>
      </c>
      <c r="J817" s="196">
        <f>J822</f>
        <v>10.3</v>
      </c>
      <c r="L817" s="77">
        <f>M817</f>
        <v>0</v>
      </c>
    </row>
    <row r="818" spans="1:12" ht="45" x14ac:dyDescent="0.25">
      <c r="A818" s="197" t="s">
        <v>1040</v>
      </c>
      <c r="B818" s="197">
        <v>88247</v>
      </c>
      <c r="C818" s="197" t="s">
        <v>7</v>
      </c>
      <c r="D818" s="198" t="s">
        <v>1373</v>
      </c>
      <c r="E818" s="296" t="s">
        <v>1039</v>
      </c>
      <c r="F818" s="297"/>
      <c r="G818" s="197" t="s">
        <v>8</v>
      </c>
      <c r="H818" s="199">
        <v>3.5200000000000002E-2</v>
      </c>
      <c r="I818" s="200">
        <f>TRUNC(L818*$N$2,2)</f>
        <v>21.42</v>
      </c>
      <c r="J818" s="200">
        <f t="shared" ref="J818:J821" si="122">TRUNC(I818*H818,2)</f>
        <v>0.75</v>
      </c>
      <c r="L818" s="79">
        <v>21.42</v>
      </c>
    </row>
    <row r="819" spans="1:12" ht="45" x14ac:dyDescent="0.25">
      <c r="A819" s="197" t="s">
        <v>1040</v>
      </c>
      <c r="B819" s="197">
        <v>88264</v>
      </c>
      <c r="C819" s="197" t="s">
        <v>7</v>
      </c>
      <c r="D819" s="198" t="s">
        <v>1122</v>
      </c>
      <c r="E819" s="296" t="s">
        <v>1039</v>
      </c>
      <c r="F819" s="297"/>
      <c r="G819" s="197" t="s">
        <v>8</v>
      </c>
      <c r="H819" s="199">
        <v>3.5200000000000002E-2</v>
      </c>
      <c r="I819" s="200">
        <f>TRUNC(L819*$N$2,2)</f>
        <v>25.62</v>
      </c>
      <c r="J819" s="200">
        <f t="shared" si="122"/>
        <v>0.9</v>
      </c>
      <c r="L819" s="79">
        <v>25.62</v>
      </c>
    </row>
    <row r="820" spans="1:12" ht="45" x14ac:dyDescent="0.25">
      <c r="A820" s="201" t="s">
        <v>1042</v>
      </c>
      <c r="B820" s="201">
        <v>1570</v>
      </c>
      <c r="C820" s="201" t="s">
        <v>7</v>
      </c>
      <c r="D820" s="202" t="s">
        <v>1378</v>
      </c>
      <c r="E820" s="298" t="s">
        <v>1046</v>
      </c>
      <c r="F820" s="299"/>
      <c r="G820" s="201" t="s">
        <v>33</v>
      </c>
      <c r="H820" s="203">
        <v>1</v>
      </c>
      <c r="I820" s="204">
        <f>TRUNC(L820*$N$2,2)</f>
        <v>0.93</v>
      </c>
      <c r="J820" s="204">
        <f t="shared" si="122"/>
        <v>0.93</v>
      </c>
      <c r="L820" s="80">
        <v>0.93</v>
      </c>
    </row>
    <row r="821" spans="1:12" ht="30" x14ac:dyDescent="0.25">
      <c r="A821" s="201" t="s">
        <v>1042</v>
      </c>
      <c r="B821" s="201">
        <v>34653</v>
      </c>
      <c r="C821" s="201" t="s">
        <v>7</v>
      </c>
      <c r="D821" s="202" t="s">
        <v>1379</v>
      </c>
      <c r="E821" s="298" t="s">
        <v>1046</v>
      </c>
      <c r="F821" s="299"/>
      <c r="G821" s="201" t="s">
        <v>33</v>
      </c>
      <c r="H821" s="203">
        <v>1</v>
      </c>
      <c r="I821" s="204">
        <f>TRUNC(L821*$N$2,2)</f>
        <v>7.72</v>
      </c>
      <c r="J821" s="204">
        <f t="shared" si="122"/>
        <v>7.72</v>
      </c>
      <c r="L821" s="80">
        <v>7.72</v>
      </c>
    </row>
    <row r="822" spans="1:12" ht="15" x14ac:dyDescent="0.25">
      <c r="A822" s="205"/>
      <c r="B822" s="205"/>
      <c r="C822" s="205"/>
      <c r="D822" s="206"/>
      <c r="E822" s="206"/>
      <c r="F822" s="207"/>
      <c r="G822" s="206"/>
      <c r="H822" s="207"/>
      <c r="I822" s="206"/>
      <c r="J822" s="207">
        <f>SUBTOTAL(9,J818:J821)</f>
        <v>10.3</v>
      </c>
      <c r="L822" s="81"/>
    </row>
    <row r="823" spans="1:12" ht="15.75" x14ac:dyDescent="0.25">
      <c r="A823" s="190" t="s">
        <v>908</v>
      </c>
      <c r="B823" s="190" t="s">
        <v>718</v>
      </c>
      <c r="C823" s="190" t="s">
        <v>717</v>
      </c>
      <c r="D823" s="191" t="s">
        <v>716</v>
      </c>
      <c r="E823" s="294" t="s">
        <v>1037</v>
      </c>
      <c r="F823" s="295"/>
      <c r="G823" s="190" t="s">
        <v>715</v>
      </c>
      <c r="H823" s="192" t="s">
        <v>714</v>
      </c>
      <c r="I823" s="192" t="s">
        <v>713</v>
      </c>
      <c r="J823" s="192" t="s">
        <v>221</v>
      </c>
      <c r="L823" s="75" t="s">
        <v>713</v>
      </c>
    </row>
    <row r="824" spans="1:12" ht="25.5" customHeight="1" x14ac:dyDescent="0.25">
      <c r="A824" s="193" t="s">
        <v>1038</v>
      </c>
      <c r="B824" s="193">
        <v>93654</v>
      </c>
      <c r="C824" s="193" t="s">
        <v>7</v>
      </c>
      <c r="D824" s="194" t="s">
        <v>156</v>
      </c>
      <c r="E824" s="300" t="s">
        <v>1372</v>
      </c>
      <c r="F824" s="301"/>
      <c r="G824" s="193" t="s">
        <v>33</v>
      </c>
      <c r="H824" s="195">
        <v>1</v>
      </c>
      <c r="I824" s="196">
        <f>J824</f>
        <v>10.87</v>
      </c>
      <c r="J824" s="196">
        <f>J829</f>
        <v>10.87</v>
      </c>
      <c r="L824" s="77">
        <f>M824</f>
        <v>0</v>
      </c>
    </row>
    <row r="825" spans="1:12" ht="45" x14ac:dyDescent="0.25">
      <c r="A825" s="197" t="s">
        <v>1040</v>
      </c>
      <c r="B825" s="197">
        <v>88247</v>
      </c>
      <c r="C825" s="197" t="s">
        <v>7</v>
      </c>
      <c r="D825" s="198" t="s">
        <v>1373</v>
      </c>
      <c r="E825" s="296" t="s">
        <v>1039</v>
      </c>
      <c r="F825" s="297"/>
      <c r="G825" s="197" t="s">
        <v>8</v>
      </c>
      <c r="H825" s="199">
        <v>4.7600000000000003E-2</v>
      </c>
      <c r="I825" s="200">
        <f>TRUNC(L825*$N$2,2)</f>
        <v>21.42</v>
      </c>
      <c r="J825" s="200">
        <f t="shared" ref="J825:J828" si="123">TRUNC(I825*H825,2)</f>
        <v>1.01</v>
      </c>
      <c r="L825" s="79">
        <v>21.42</v>
      </c>
    </row>
    <row r="826" spans="1:12" ht="45" x14ac:dyDescent="0.25">
      <c r="A826" s="197" t="s">
        <v>1040</v>
      </c>
      <c r="B826" s="197">
        <v>88264</v>
      </c>
      <c r="C826" s="197" t="s">
        <v>7</v>
      </c>
      <c r="D826" s="198" t="s">
        <v>1122</v>
      </c>
      <c r="E826" s="296" t="s">
        <v>1039</v>
      </c>
      <c r="F826" s="297"/>
      <c r="G826" s="197" t="s">
        <v>8</v>
      </c>
      <c r="H826" s="199">
        <v>4.7600000000000003E-2</v>
      </c>
      <c r="I826" s="200">
        <f>TRUNC(L826*$N$2,2)</f>
        <v>25.62</v>
      </c>
      <c r="J826" s="200">
        <f t="shared" si="123"/>
        <v>1.21</v>
      </c>
      <c r="L826" s="79">
        <v>25.62</v>
      </c>
    </row>
    <row r="827" spans="1:12" ht="45" x14ac:dyDescent="0.25">
      <c r="A827" s="201" t="s">
        <v>1042</v>
      </c>
      <c r="B827" s="201">
        <v>1570</v>
      </c>
      <c r="C827" s="201" t="s">
        <v>7</v>
      </c>
      <c r="D827" s="202" t="s">
        <v>1378</v>
      </c>
      <c r="E827" s="298" t="s">
        <v>1046</v>
      </c>
      <c r="F827" s="299"/>
      <c r="G827" s="201" t="s">
        <v>33</v>
      </c>
      <c r="H827" s="203">
        <v>1</v>
      </c>
      <c r="I827" s="204">
        <f>TRUNC(L827*$N$2,2)</f>
        <v>0.93</v>
      </c>
      <c r="J827" s="204">
        <f t="shared" si="123"/>
        <v>0.93</v>
      </c>
      <c r="L827" s="80">
        <v>0.93</v>
      </c>
    </row>
    <row r="828" spans="1:12" ht="30" x14ac:dyDescent="0.25">
      <c r="A828" s="201" t="s">
        <v>1042</v>
      </c>
      <c r="B828" s="201">
        <v>34653</v>
      </c>
      <c r="C828" s="201" t="s">
        <v>7</v>
      </c>
      <c r="D828" s="202" t="s">
        <v>1379</v>
      </c>
      <c r="E828" s="298" t="s">
        <v>1046</v>
      </c>
      <c r="F828" s="299"/>
      <c r="G828" s="201" t="s">
        <v>33</v>
      </c>
      <c r="H828" s="203">
        <v>1</v>
      </c>
      <c r="I828" s="204">
        <f>TRUNC(L828*$N$2,2)</f>
        <v>7.72</v>
      </c>
      <c r="J828" s="204">
        <f t="shared" si="123"/>
        <v>7.72</v>
      </c>
      <c r="L828" s="80">
        <v>7.72</v>
      </c>
    </row>
    <row r="829" spans="1:12" ht="15" x14ac:dyDescent="0.25">
      <c r="A829" s="205"/>
      <c r="B829" s="205"/>
      <c r="C829" s="205"/>
      <c r="D829" s="206"/>
      <c r="E829" s="206"/>
      <c r="F829" s="207"/>
      <c r="G829" s="206"/>
      <c r="H829" s="207"/>
      <c r="I829" s="206"/>
      <c r="J829" s="207">
        <f>SUBTOTAL(9,J825:J828)</f>
        <v>10.87</v>
      </c>
      <c r="L829" s="81"/>
    </row>
    <row r="830" spans="1:12" ht="15.75" x14ac:dyDescent="0.25">
      <c r="A830" s="190" t="s">
        <v>909</v>
      </c>
      <c r="B830" s="190" t="s">
        <v>718</v>
      </c>
      <c r="C830" s="190" t="s">
        <v>717</v>
      </c>
      <c r="D830" s="191" t="s">
        <v>716</v>
      </c>
      <c r="E830" s="294" t="s">
        <v>1037</v>
      </c>
      <c r="F830" s="295"/>
      <c r="G830" s="190" t="s">
        <v>715</v>
      </c>
      <c r="H830" s="192" t="s">
        <v>714</v>
      </c>
      <c r="I830" s="192" t="s">
        <v>713</v>
      </c>
      <c r="J830" s="192" t="s">
        <v>221</v>
      </c>
      <c r="L830" s="75" t="s">
        <v>713</v>
      </c>
    </row>
    <row r="831" spans="1:12" ht="25.5" customHeight="1" x14ac:dyDescent="0.25">
      <c r="A831" s="193" t="s">
        <v>1038</v>
      </c>
      <c r="B831" s="193">
        <v>93655</v>
      </c>
      <c r="C831" s="193" t="s">
        <v>7</v>
      </c>
      <c r="D831" s="194" t="s">
        <v>475</v>
      </c>
      <c r="E831" s="300" t="s">
        <v>1372</v>
      </c>
      <c r="F831" s="301"/>
      <c r="G831" s="193" t="s">
        <v>33</v>
      </c>
      <c r="H831" s="195">
        <v>1</v>
      </c>
      <c r="I831" s="196">
        <f>J831</f>
        <v>12.05</v>
      </c>
      <c r="J831" s="196">
        <f>J836</f>
        <v>12.05</v>
      </c>
      <c r="L831" s="77">
        <f>M831</f>
        <v>0</v>
      </c>
    </row>
    <row r="832" spans="1:12" ht="45" x14ac:dyDescent="0.25">
      <c r="A832" s="197" t="s">
        <v>1040</v>
      </c>
      <c r="B832" s="197">
        <v>88247</v>
      </c>
      <c r="C832" s="197" t="s">
        <v>7</v>
      </c>
      <c r="D832" s="198" t="s">
        <v>1373</v>
      </c>
      <c r="E832" s="296" t="s">
        <v>1039</v>
      </c>
      <c r="F832" s="297"/>
      <c r="G832" s="197" t="s">
        <v>8</v>
      </c>
      <c r="H832" s="199">
        <v>6.6299999999999998E-2</v>
      </c>
      <c r="I832" s="200">
        <f>TRUNC(L832*$N$2,2)</f>
        <v>21.42</v>
      </c>
      <c r="J832" s="200">
        <f t="shared" ref="J832:J835" si="124">TRUNC(I832*H832,2)</f>
        <v>1.42</v>
      </c>
      <c r="L832" s="79">
        <v>21.42</v>
      </c>
    </row>
    <row r="833" spans="1:12" ht="45" x14ac:dyDescent="0.25">
      <c r="A833" s="197" t="s">
        <v>1040</v>
      </c>
      <c r="B833" s="197">
        <v>88264</v>
      </c>
      <c r="C833" s="197" t="s">
        <v>7</v>
      </c>
      <c r="D833" s="198" t="s">
        <v>1122</v>
      </c>
      <c r="E833" s="296" t="s">
        <v>1039</v>
      </c>
      <c r="F833" s="297"/>
      <c r="G833" s="197" t="s">
        <v>8</v>
      </c>
      <c r="H833" s="199">
        <v>6.6299999999999998E-2</v>
      </c>
      <c r="I833" s="200">
        <f>TRUNC(L833*$N$2,2)</f>
        <v>25.62</v>
      </c>
      <c r="J833" s="200">
        <f t="shared" si="124"/>
        <v>1.69</v>
      </c>
      <c r="L833" s="79">
        <v>25.62</v>
      </c>
    </row>
    <row r="834" spans="1:12" ht="45" x14ac:dyDescent="0.25">
      <c r="A834" s="201" t="s">
        <v>1042</v>
      </c>
      <c r="B834" s="201">
        <v>1571</v>
      </c>
      <c r="C834" s="201" t="s">
        <v>7</v>
      </c>
      <c r="D834" s="202" t="s">
        <v>1380</v>
      </c>
      <c r="E834" s="298" t="s">
        <v>1046</v>
      </c>
      <c r="F834" s="299"/>
      <c r="G834" s="201" t="s">
        <v>33</v>
      </c>
      <c r="H834" s="203">
        <v>1</v>
      </c>
      <c r="I834" s="204">
        <f>TRUNC(L834*$N$2,2)</f>
        <v>1.22</v>
      </c>
      <c r="J834" s="204">
        <f t="shared" si="124"/>
        <v>1.22</v>
      </c>
      <c r="L834" s="80">
        <v>1.22</v>
      </c>
    </row>
    <row r="835" spans="1:12" ht="30" x14ac:dyDescent="0.25">
      <c r="A835" s="201" t="s">
        <v>1042</v>
      </c>
      <c r="B835" s="201">
        <v>34653</v>
      </c>
      <c r="C835" s="201" t="s">
        <v>7</v>
      </c>
      <c r="D835" s="202" t="s">
        <v>1379</v>
      </c>
      <c r="E835" s="298" t="s">
        <v>1046</v>
      </c>
      <c r="F835" s="299"/>
      <c r="G835" s="201" t="s">
        <v>33</v>
      </c>
      <c r="H835" s="203">
        <v>1</v>
      </c>
      <c r="I835" s="204">
        <f>TRUNC(L835*$N$2,2)</f>
        <v>7.72</v>
      </c>
      <c r="J835" s="204">
        <f t="shared" si="124"/>
        <v>7.72</v>
      </c>
      <c r="L835" s="80">
        <v>7.72</v>
      </c>
    </row>
    <row r="836" spans="1:12" ht="15" x14ac:dyDescent="0.25">
      <c r="A836" s="205"/>
      <c r="B836" s="205"/>
      <c r="C836" s="205"/>
      <c r="D836" s="206"/>
      <c r="E836" s="206"/>
      <c r="F836" s="207"/>
      <c r="G836" s="206"/>
      <c r="H836" s="207"/>
      <c r="I836" s="206"/>
      <c r="J836" s="207">
        <f>SUBTOTAL(9,J832:J835)</f>
        <v>12.05</v>
      </c>
      <c r="L836" s="81"/>
    </row>
    <row r="837" spans="1:12" ht="15.75" x14ac:dyDescent="0.25">
      <c r="A837" s="190" t="s">
        <v>910</v>
      </c>
      <c r="B837" s="190" t="s">
        <v>718</v>
      </c>
      <c r="C837" s="190" t="s">
        <v>717</v>
      </c>
      <c r="D837" s="191" t="s">
        <v>716</v>
      </c>
      <c r="E837" s="294" t="s">
        <v>1037</v>
      </c>
      <c r="F837" s="295"/>
      <c r="G837" s="190" t="s">
        <v>715</v>
      </c>
      <c r="H837" s="192" t="s">
        <v>714</v>
      </c>
      <c r="I837" s="192" t="s">
        <v>713</v>
      </c>
      <c r="J837" s="192" t="s">
        <v>221</v>
      </c>
      <c r="L837" s="75" t="s">
        <v>713</v>
      </c>
    </row>
    <row r="838" spans="1:12" ht="25.5" customHeight="1" x14ac:dyDescent="0.25">
      <c r="A838" s="193" t="s">
        <v>1038</v>
      </c>
      <c r="B838" s="193">
        <v>93656</v>
      </c>
      <c r="C838" s="193" t="s">
        <v>7</v>
      </c>
      <c r="D838" s="194" t="s">
        <v>157</v>
      </c>
      <c r="E838" s="300" t="s">
        <v>1372</v>
      </c>
      <c r="F838" s="301"/>
      <c r="G838" s="193" t="s">
        <v>33</v>
      </c>
      <c r="H838" s="195">
        <v>1</v>
      </c>
      <c r="I838" s="196">
        <f>J838</f>
        <v>12.05</v>
      </c>
      <c r="J838" s="196">
        <f>J843</f>
        <v>12.05</v>
      </c>
      <c r="L838" s="77">
        <f>M838</f>
        <v>0</v>
      </c>
    </row>
    <row r="839" spans="1:12" ht="45" x14ac:dyDescent="0.25">
      <c r="A839" s="197" t="s">
        <v>1040</v>
      </c>
      <c r="B839" s="197">
        <v>88247</v>
      </c>
      <c r="C839" s="197" t="s">
        <v>7</v>
      </c>
      <c r="D839" s="198" t="s">
        <v>1373</v>
      </c>
      <c r="E839" s="296" t="s">
        <v>1039</v>
      </c>
      <c r="F839" s="297"/>
      <c r="G839" s="197" t="s">
        <v>8</v>
      </c>
      <c r="H839" s="199">
        <v>6.6299999999999998E-2</v>
      </c>
      <c r="I839" s="200">
        <f>TRUNC(L839*$N$2,2)</f>
        <v>21.42</v>
      </c>
      <c r="J839" s="200">
        <f t="shared" ref="J839:J842" si="125">TRUNC(I839*H839,2)</f>
        <v>1.42</v>
      </c>
      <c r="L839" s="79">
        <v>21.42</v>
      </c>
    </row>
    <row r="840" spans="1:12" ht="45" x14ac:dyDescent="0.25">
      <c r="A840" s="197" t="s">
        <v>1040</v>
      </c>
      <c r="B840" s="197">
        <v>88264</v>
      </c>
      <c r="C840" s="197" t="s">
        <v>7</v>
      </c>
      <c r="D840" s="198" t="s">
        <v>1122</v>
      </c>
      <c r="E840" s="296" t="s">
        <v>1039</v>
      </c>
      <c r="F840" s="297"/>
      <c r="G840" s="197" t="s">
        <v>8</v>
      </c>
      <c r="H840" s="199">
        <v>6.6299999999999998E-2</v>
      </c>
      <c r="I840" s="200">
        <f>TRUNC(L840*$N$2,2)</f>
        <v>25.62</v>
      </c>
      <c r="J840" s="200">
        <f t="shared" si="125"/>
        <v>1.69</v>
      </c>
      <c r="L840" s="79">
        <v>25.62</v>
      </c>
    </row>
    <row r="841" spans="1:12" ht="45" x14ac:dyDescent="0.25">
      <c r="A841" s="201" t="s">
        <v>1042</v>
      </c>
      <c r="B841" s="201">
        <v>1571</v>
      </c>
      <c r="C841" s="201" t="s">
        <v>7</v>
      </c>
      <c r="D841" s="202" t="s">
        <v>1380</v>
      </c>
      <c r="E841" s="298" t="s">
        <v>1046</v>
      </c>
      <c r="F841" s="299"/>
      <c r="G841" s="201" t="s">
        <v>33</v>
      </c>
      <c r="H841" s="203">
        <v>1</v>
      </c>
      <c r="I841" s="204">
        <f>TRUNC(L841*$N$2,2)</f>
        <v>1.22</v>
      </c>
      <c r="J841" s="204">
        <f t="shared" si="125"/>
        <v>1.22</v>
      </c>
      <c r="L841" s="80">
        <v>1.22</v>
      </c>
    </row>
    <row r="842" spans="1:12" ht="30" x14ac:dyDescent="0.25">
      <c r="A842" s="201" t="s">
        <v>1042</v>
      </c>
      <c r="B842" s="201">
        <v>34653</v>
      </c>
      <c r="C842" s="201" t="s">
        <v>7</v>
      </c>
      <c r="D842" s="202" t="s">
        <v>1379</v>
      </c>
      <c r="E842" s="298" t="s">
        <v>1046</v>
      </c>
      <c r="F842" s="299"/>
      <c r="G842" s="201" t="s">
        <v>33</v>
      </c>
      <c r="H842" s="203">
        <v>1</v>
      </c>
      <c r="I842" s="204">
        <f>TRUNC(L842*$N$2,2)</f>
        <v>7.72</v>
      </c>
      <c r="J842" s="204">
        <f t="shared" si="125"/>
        <v>7.72</v>
      </c>
      <c r="L842" s="80">
        <v>7.72</v>
      </c>
    </row>
    <row r="843" spans="1:12" ht="15" x14ac:dyDescent="0.25">
      <c r="A843" s="205"/>
      <c r="B843" s="205"/>
      <c r="C843" s="205"/>
      <c r="D843" s="206"/>
      <c r="E843" s="206"/>
      <c r="F843" s="207"/>
      <c r="G843" s="206"/>
      <c r="H843" s="207"/>
      <c r="I843" s="206"/>
      <c r="J843" s="207">
        <f>SUBTOTAL(9,J839:J842)</f>
        <v>12.05</v>
      </c>
      <c r="L843" s="81"/>
    </row>
    <row r="844" spans="1:12" ht="15.75" x14ac:dyDescent="0.25">
      <c r="A844" s="190" t="s">
        <v>911</v>
      </c>
      <c r="B844" s="190" t="s">
        <v>718</v>
      </c>
      <c r="C844" s="190" t="s">
        <v>717</v>
      </c>
      <c r="D844" s="191" t="s">
        <v>716</v>
      </c>
      <c r="E844" s="294" t="s">
        <v>1037</v>
      </c>
      <c r="F844" s="295"/>
      <c r="G844" s="190" t="s">
        <v>715</v>
      </c>
      <c r="H844" s="192" t="s">
        <v>714</v>
      </c>
      <c r="I844" s="192" t="s">
        <v>713</v>
      </c>
      <c r="J844" s="192" t="s">
        <v>221</v>
      </c>
      <c r="L844" s="75" t="s">
        <v>713</v>
      </c>
    </row>
    <row r="845" spans="1:12" ht="25.5" customHeight="1" x14ac:dyDescent="0.25">
      <c r="A845" s="193" t="s">
        <v>1038</v>
      </c>
      <c r="B845" s="193">
        <v>101894</v>
      </c>
      <c r="C845" s="193" t="s">
        <v>7</v>
      </c>
      <c r="D845" s="194" t="s">
        <v>158</v>
      </c>
      <c r="E845" s="300" t="s">
        <v>1372</v>
      </c>
      <c r="F845" s="301"/>
      <c r="G845" s="193" t="s">
        <v>33</v>
      </c>
      <c r="H845" s="195">
        <v>1</v>
      </c>
      <c r="I845" s="196">
        <f>J845</f>
        <v>139.15</v>
      </c>
      <c r="J845" s="196">
        <f>J850</f>
        <v>139.15</v>
      </c>
      <c r="L845" s="77">
        <f>M845</f>
        <v>0</v>
      </c>
    </row>
    <row r="846" spans="1:12" ht="45" x14ac:dyDescent="0.25">
      <c r="A846" s="197" t="s">
        <v>1040</v>
      </c>
      <c r="B846" s="197">
        <v>88247</v>
      </c>
      <c r="C846" s="197" t="s">
        <v>7</v>
      </c>
      <c r="D846" s="198" t="s">
        <v>1373</v>
      </c>
      <c r="E846" s="296" t="s">
        <v>1039</v>
      </c>
      <c r="F846" s="297"/>
      <c r="G846" s="197" t="s">
        <v>8</v>
      </c>
      <c r="H846" s="199">
        <v>0.78300000000000003</v>
      </c>
      <c r="I846" s="200">
        <f>TRUNC(L846*$N$2,2)</f>
        <v>21.42</v>
      </c>
      <c r="J846" s="200">
        <f t="shared" ref="J846:J849" si="126">TRUNC(I846*H846,2)</f>
        <v>16.77</v>
      </c>
      <c r="L846" s="79">
        <v>21.42</v>
      </c>
    </row>
    <row r="847" spans="1:12" ht="45" x14ac:dyDescent="0.25">
      <c r="A847" s="197" t="s">
        <v>1040</v>
      </c>
      <c r="B847" s="197">
        <v>88264</v>
      </c>
      <c r="C847" s="197" t="s">
        <v>7</v>
      </c>
      <c r="D847" s="198" t="s">
        <v>1122</v>
      </c>
      <c r="E847" s="296" t="s">
        <v>1039</v>
      </c>
      <c r="F847" s="297"/>
      <c r="G847" s="197" t="s">
        <v>8</v>
      </c>
      <c r="H847" s="199">
        <v>0.78300000000000003</v>
      </c>
      <c r="I847" s="200">
        <f>TRUNC(L847*$N$2,2)</f>
        <v>25.62</v>
      </c>
      <c r="J847" s="200">
        <f t="shared" si="126"/>
        <v>20.059999999999999</v>
      </c>
      <c r="L847" s="79">
        <v>25.62</v>
      </c>
    </row>
    <row r="848" spans="1:12" ht="45" x14ac:dyDescent="0.25">
      <c r="A848" s="201" t="s">
        <v>1042</v>
      </c>
      <c r="B848" s="201">
        <v>1576</v>
      </c>
      <c r="C848" s="201" t="s">
        <v>7</v>
      </c>
      <c r="D848" s="202" t="s">
        <v>1381</v>
      </c>
      <c r="E848" s="298" t="s">
        <v>1046</v>
      </c>
      <c r="F848" s="299"/>
      <c r="G848" s="201" t="s">
        <v>33</v>
      </c>
      <c r="H848" s="203">
        <v>3</v>
      </c>
      <c r="I848" s="204">
        <f>TRUNC(L848*$N$2,2)</f>
        <v>2.58</v>
      </c>
      <c r="J848" s="204">
        <f t="shared" si="126"/>
        <v>7.74</v>
      </c>
      <c r="L848" s="80">
        <v>2.58</v>
      </c>
    </row>
    <row r="849" spans="1:12" ht="30" x14ac:dyDescent="0.25">
      <c r="A849" s="201" t="s">
        <v>1042</v>
      </c>
      <c r="B849" s="201">
        <v>2373</v>
      </c>
      <c r="C849" s="201" t="s">
        <v>7</v>
      </c>
      <c r="D849" s="202" t="s">
        <v>1382</v>
      </c>
      <c r="E849" s="298" t="s">
        <v>1046</v>
      </c>
      <c r="F849" s="299"/>
      <c r="G849" s="201" t="s">
        <v>33</v>
      </c>
      <c r="H849" s="203">
        <v>1</v>
      </c>
      <c r="I849" s="204">
        <f>TRUNC(L849*$N$2,2)</f>
        <v>94.58</v>
      </c>
      <c r="J849" s="204">
        <f t="shared" si="126"/>
        <v>94.58</v>
      </c>
      <c r="L849" s="80">
        <v>94.58</v>
      </c>
    </row>
    <row r="850" spans="1:12" ht="15" x14ac:dyDescent="0.25">
      <c r="A850" s="205"/>
      <c r="B850" s="205"/>
      <c r="C850" s="205"/>
      <c r="D850" s="206"/>
      <c r="E850" s="206"/>
      <c r="F850" s="207"/>
      <c r="G850" s="206"/>
      <c r="H850" s="207"/>
      <c r="I850" s="206"/>
      <c r="J850" s="207">
        <f>SUBTOTAL(9,J846:J849)</f>
        <v>139.15</v>
      </c>
      <c r="L850" s="81"/>
    </row>
    <row r="851" spans="1:12" ht="15.75" x14ac:dyDescent="0.25">
      <c r="A851" s="190" t="s">
        <v>912</v>
      </c>
      <c r="B851" s="190" t="s">
        <v>718</v>
      </c>
      <c r="C851" s="190" t="s">
        <v>717</v>
      </c>
      <c r="D851" s="191" t="s">
        <v>716</v>
      </c>
      <c r="E851" s="294" t="s">
        <v>1037</v>
      </c>
      <c r="F851" s="295"/>
      <c r="G851" s="190" t="s">
        <v>715</v>
      </c>
      <c r="H851" s="192" t="s">
        <v>714</v>
      </c>
      <c r="I851" s="192" t="s">
        <v>713</v>
      </c>
      <c r="J851" s="192" t="s">
        <v>221</v>
      </c>
      <c r="L851" s="75" t="s">
        <v>713</v>
      </c>
    </row>
    <row r="852" spans="1:12" ht="45" x14ac:dyDescent="0.25">
      <c r="A852" s="208" t="s">
        <v>1042</v>
      </c>
      <c r="B852" s="208">
        <v>39449</v>
      </c>
      <c r="C852" s="208" t="s">
        <v>7</v>
      </c>
      <c r="D852" s="209" t="s">
        <v>159</v>
      </c>
      <c r="E852" s="303" t="s">
        <v>1046</v>
      </c>
      <c r="F852" s="304"/>
      <c r="G852" s="208" t="s">
        <v>33</v>
      </c>
      <c r="H852" s="210">
        <v>1</v>
      </c>
      <c r="I852" s="211">
        <f>J852</f>
        <v>273.74</v>
      </c>
      <c r="J852" s="211">
        <f>J853</f>
        <v>273.74</v>
      </c>
      <c r="L852" s="82">
        <v>273.74</v>
      </c>
    </row>
    <row r="853" spans="1:12" ht="45" x14ac:dyDescent="0.25">
      <c r="A853" s="201" t="s">
        <v>1042</v>
      </c>
      <c r="B853" s="201">
        <v>39449</v>
      </c>
      <c r="C853" s="201" t="s">
        <v>7</v>
      </c>
      <c r="D853" s="202" t="s">
        <v>159</v>
      </c>
      <c r="E853" s="298" t="s">
        <v>1046</v>
      </c>
      <c r="F853" s="299"/>
      <c r="G853" s="201" t="s">
        <v>33</v>
      </c>
      <c r="H853" s="203">
        <v>1</v>
      </c>
      <c r="I853" s="204">
        <f>TRUNC(L853*$N$2,2)</f>
        <v>273.74</v>
      </c>
      <c r="J853" s="204">
        <f>TRUNC(I853*H853,2)</f>
        <v>273.74</v>
      </c>
      <c r="L853" s="80">
        <v>273.74</v>
      </c>
    </row>
    <row r="854" spans="1:12" ht="15" x14ac:dyDescent="0.25">
      <c r="A854" s="205"/>
      <c r="B854" s="205"/>
      <c r="C854" s="205"/>
      <c r="D854" s="206"/>
      <c r="E854" s="206"/>
      <c r="F854" s="207"/>
      <c r="G854" s="206"/>
      <c r="H854" s="207"/>
      <c r="I854" s="206"/>
      <c r="J854" s="207"/>
      <c r="L854" s="81"/>
    </row>
    <row r="855" spans="1:12" ht="15.75" x14ac:dyDescent="0.25">
      <c r="A855" s="190" t="s">
        <v>913</v>
      </c>
      <c r="B855" s="190" t="s">
        <v>718</v>
      </c>
      <c r="C855" s="190" t="s">
        <v>717</v>
      </c>
      <c r="D855" s="191" t="s">
        <v>716</v>
      </c>
      <c r="E855" s="294" t="s">
        <v>1037</v>
      </c>
      <c r="F855" s="295"/>
      <c r="G855" s="190" t="s">
        <v>715</v>
      </c>
      <c r="H855" s="192" t="s">
        <v>714</v>
      </c>
      <c r="I855" s="192" t="s">
        <v>713</v>
      </c>
      <c r="J855" s="192" t="s">
        <v>221</v>
      </c>
      <c r="L855" s="75" t="s">
        <v>713</v>
      </c>
    </row>
    <row r="856" spans="1:12" ht="30" x14ac:dyDescent="0.25">
      <c r="A856" s="208" t="s">
        <v>1042</v>
      </c>
      <c r="B856" s="208">
        <v>13947</v>
      </c>
      <c r="C856" s="208" t="s">
        <v>14</v>
      </c>
      <c r="D856" s="209" t="s">
        <v>259</v>
      </c>
      <c r="E856" s="303" t="s">
        <v>1046</v>
      </c>
      <c r="F856" s="304"/>
      <c r="G856" s="208" t="s">
        <v>679</v>
      </c>
      <c r="H856" s="210">
        <v>1</v>
      </c>
      <c r="I856" s="211">
        <f>J856</f>
        <v>203</v>
      </c>
      <c r="J856" s="211">
        <f>J857</f>
        <v>203</v>
      </c>
      <c r="L856" s="82">
        <v>203</v>
      </c>
    </row>
    <row r="857" spans="1:12" ht="30" x14ac:dyDescent="0.25">
      <c r="A857" s="201" t="s">
        <v>1042</v>
      </c>
      <c r="B857" s="201">
        <v>13947</v>
      </c>
      <c r="C857" s="201" t="s">
        <v>14</v>
      </c>
      <c r="D857" s="202" t="s">
        <v>259</v>
      </c>
      <c r="E857" s="298" t="s">
        <v>1046</v>
      </c>
      <c r="F857" s="299"/>
      <c r="G857" s="201" t="s">
        <v>679</v>
      </c>
      <c r="H857" s="203">
        <v>1</v>
      </c>
      <c r="I857" s="204">
        <f>TRUNC(L857*$N$2,2)</f>
        <v>203</v>
      </c>
      <c r="J857" s="204">
        <f>TRUNC(I857*H857,2)</f>
        <v>203</v>
      </c>
      <c r="L857" s="80">
        <v>203</v>
      </c>
    </row>
    <row r="858" spans="1:12" ht="15" x14ac:dyDescent="0.25">
      <c r="A858" s="205"/>
      <c r="B858" s="205"/>
      <c r="C858" s="205"/>
      <c r="D858" s="206"/>
      <c r="E858" s="206"/>
      <c r="F858" s="207"/>
      <c r="G858" s="206"/>
      <c r="H858" s="207"/>
      <c r="I858" s="206"/>
      <c r="J858" s="207"/>
      <c r="L858" s="81"/>
    </row>
    <row r="859" spans="1:12" ht="15.75" x14ac:dyDescent="0.25">
      <c r="A859" s="190" t="s">
        <v>914</v>
      </c>
      <c r="B859" s="190" t="s">
        <v>718</v>
      </c>
      <c r="C859" s="190" t="s">
        <v>717</v>
      </c>
      <c r="D859" s="191" t="s">
        <v>716</v>
      </c>
      <c r="E859" s="294" t="s">
        <v>1037</v>
      </c>
      <c r="F859" s="295"/>
      <c r="G859" s="190" t="s">
        <v>715</v>
      </c>
      <c r="H859" s="192" t="s">
        <v>714</v>
      </c>
      <c r="I859" s="192" t="s">
        <v>713</v>
      </c>
      <c r="J859" s="192" t="s">
        <v>221</v>
      </c>
      <c r="L859" s="75" t="s">
        <v>713</v>
      </c>
    </row>
    <row r="860" spans="1:12" ht="75" x14ac:dyDescent="0.25">
      <c r="A860" s="193" t="s">
        <v>1038</v>
      </c>
      <c r="B860" s="193" t="s">
        <v>760</v>
      </c>
      <c r="C860" s="193" t="s">
        <v>681</v>
      </c>
      <c r="D860" s="194" t="s">
        <v>42</v>
      </c>
      <c r="E860" s="300" t="s">
        <v>1039</v>
      </c>
      <c r="F860" s="301"/>
      <c r="G860" s="193" t="s">
        <v>33</v>
      </c>
      <c r="H860" s="195">
        <v>1</v>
      </c>
      <c r="I860" s="196">
        <f>J860</f>
        <v>1336.92</v>
      </c>
      <c r="J860" s="196">
        <f>J864</f>
        <v>1336.92</v>
      </c>
      <c r="L860" s="77">
        <f>M860</f>
        <v>0</v>
      </c>
    </row>
    <row r="861" spans="1:12" ht="45" x14ac:dyDescent="0.25">
      <c r="A861" s="197" t="s">
        <v>1040</v>
      </c>
      <c r="B861" s="197">
        <v>88264</v>
      </c>
      <c r="C861" s="197" t="s">
        <v>7</v>
      </c>
      <c r="D861" s="198" t="s">
        <v>1122</v>
      </c>
      <c r="E861" s="296" t="s">
        <v>1039</v>
      </c>
      <c r="F861" s="297"/>
      <c r="G861" s="197" t="s">
        <v>8</v>
      </c>
      <c r="H861" s="199">
        <v>2</v>
      </c>
      <c r="I861" s="200">
        <f>TRUNC(L861*$N$2,2)</f>
        <v>25.62</v>
      </c>
      <c r="J861" s="200">
        <f t="shared" ref="J861:J862" si="127">TRUNC(I861*H861,2)</f>
        <v>51.24</v>
      </c>
      <c r="L861" s="79">
        <v>25.62</v>
      </c>
    </row>
    <row r="862" spans="1:12" ht="45" x14ac:dyDescent="0.25">
      <c r="A862" s="197" t="s">
        <v>1040</v>
      </c>
      <c r="B862" s="197">
        <v>88247</v>
      </c>
      <c r="C862" s="197" t="s">
        <v>7</v>
      </c>
      <c r="D862" s="198" t="s">
        <v>1373</v>
      </c>
      <c r="E862" s="296" t="s">
        <v>1039</v>
      </c>
      <c r="F862" s="297"/>
      <c r="G862" s="197" t="s">
        <v>8</v>
      </c>
      <c r="H862" s="199">
        <v>4</v>
      </c>
      <c r="I862" s="200">
        <f>TRUNC(L862*$N$2,2)</f>
        <v>21.42</v>
      </c>
      <c r="J862" s="200">
        <f t="shared" si="127"/>
        <v>85.68</v>
      </c>
      <c r="L862" s="79">
        <v>21.42</v>
      </c>
    </row>
    <row r="863" spans="1:12" ht="60" x14ac:dyDescent="0.25">
      <c r="A863" s="201" t="s">
        <v>1042</v>
      </c>
      <c r="B863" s="201" t="s">
        <v>1567</v>
      </c>
      <c r="C863" s="201" t="s">
        <v>681</v>
      </c>
      <c r="D863" s="202" t="s">
        <v>1383</v>
      </c>
      <c r="E863" s="298" t="s">
        <v>1046</v>
      </c>
      <c r="F863" s="299"/>
      <c r="G863" s="201" t="s">
        <v>33</v>
      </c>
      <c r="H863" s="203">
        <v>1</v>
      </c>
      <c r="I863" s="204">
        <f>TRUNC(L863*$N$2,2)</f>
        <v>1200</v>
      </c>
      <c r="J863" s="204">
        <f>TRUNC(I863*H863,2)</f>
        <v>1200</v>
      </c>
      <c r="L863" s="80">
        <v>1200</v>
      </c>
    </row>
    <row r="864" spans="1:12" ht="15" x14ac:dyDescent="0.25">
      <c r="A864" s="205"/>
      <c r="B864" s="205"/>
      <c r="C864" s="205"/>
      <c r="D864" s="206"/>
      <c r="E864" s="206"/>
      <c r="F864" s="207"/>
      <c r="G864" s="206"/>
      <c r="H864" s="207"/>
      <c r="I864" s="206"/>
      <c r="J864" s="207">
        <f>SUBTOTAL(9,J861:J863)</f>
        <v>1336.92</v>
      </c>
      <c r="L864" s="81"/>
    </row>
    <row r="865" spans="1:12" ht="15.75" x14ac:dyDescent="0.25">
      <c r="A865" s="190" t="s">
        <v>915</v>
      </c>
      <c r="B865" s="190" t="s">
        <v>718</v>
      </c>
      <c r="C865" s="190" t="s">
        <v>717</v>
      </c>
      <c r="D865" s="191" t="s">
        <v>716</v>
      </c>
      <c r="E865" s="294" t="s">
        <v>1037</v>
      </c>
      <c r="F865" s="295"/>
      <c r="G865" s="190" t="s">
        <v>715</v>
      </c>
      <c r="H865" s="192" t="s">
        <v>714</v>
      </c>
      <c r="I865" s="192" t="s">
        <v>713</v>
      </c>
      <c r="J865" s="192" t="s">
        <v>221</v>
      </c>
      <c r="L865" s="75" t="s">
        <v>713</v>
      </c>
    </row>
    <row r="866" spans="1:12" ht="25.5" customHeight="1" x14ac:dyDescent="0.25">
      <c r="A866" s="193" t="s">
        <v>1038</v>
      </c>
      <c r="B866" s="193">
        <v>97599</v>
      </c>
      <c r="C866" s="193" t="s">
        <v>7</v>
      </c>
      <c r="D866" s="194" t="s">
        <v>155</v>
      </c>
      <c r="E866" s="300" t="s">
        <v>1372</v>
      </c>
      <c r="F866" s="301"/>
      <c r="G866" s="193" t="s">
        <v>33</v>
      </c>
      <c r="H866" s="195">
        <v>1</v>
      </c>
      <c r="I866" s="196">
        <f>J866</f>
        <v>17.649999999999999</v>
      </c>
      <c r="J866" s="196">
        <f>J870</f>
        <v>17.649999999999999</v>
      </c>
      <c r="L866" s="77">
        <f>M866</f>
        <v>0</v>
      </c>
    </row>
    <row r="867" spans="1:12" ht="45" x14ac:dyDescent="0.25">
      <c r="A867" s="197" t="s">
        <v>1040</v>
      </c>
      <c r="B867" s="197">
        <v>88247</v>
      </c>
      <c r="C867" s="197" t="s">
        <v>7</v>
      </c>
      <c r="D867" s="198" t="s">
        <v>1373</v>
      </c>
      <c r="E867" s="296" t="s">
        <v>1039</v>
      </c>
      <c r="F867" s="297"/>
      <c r="G867" s="197" t="s">
        <v>8</v>
      </c>
      <c r="H867" s="199">
        <v>5.5156200000000002E-2</v>
      </c>
      <c r="I867" s="200">
        <f>TRUNC(L867*$N$2,2)</f>
        <v>21.42</v>
      </c>
      <c r="J867" s="200">
        <f t="shared" ref="J867:J868" si="128">TRUNC(I867*H867,2)</f>
        <v>1.18</v>
      </c>
      <c r="L867" s="79">
        <v>21.42</v>
      </c>
    </row>
    <row r="868" spans="1:12" ht="45" x14ac:dyDescent="0.25">
      <c r="A868" s="197" t="s">
        <v>1040</v>
      </c>
      <c r="B868" s="197">
        <v>88264</v>
      </c>
      <c r="C868" s="197" t="s">
        <v>7</v>
      </c>
      <c r="D868" s="198" t="s">
        <v>1122</v>
      </c>
      <c r="E868" s="296" t="s">
        <v>1039</v>
      </c>
      <c r="F868" s="297"/>
      <c r="G868" s="197" t="s">
        <v>8</v>
      </c>
      <c r="H868" s="199">
        <v>0.17649999999999999</v>
      </c>
      <c r="I868" s="200">
        <f>TRUNC(L868*$N$2,2)</f>
        <v>25.62</v>
      </c>
      <c r="J868" s="200">
        <f t="shared" si="128"/>
        <v>4.5199999999999996</v>
      </c>
      <c r="L868" s="79">
        <v>25.62</v>
      </c>
    </row>
    <row r="869" spans="1:12" ht="30" x14ac:dyDescent="0.25">
      <c r="A869" s="201" t="s">
        <v>1042</v>
      </c>
      <c r="B869" s="201">
        <v>38774</v>
      </c>
      <c r="C869" s="201" t="s">
        <v>7</v>
      </c>
      <c r="D869" s="202" t="s">
        <v>1384</v>
      </c>
      <c r="E869" s="298" t="s">
        <v>1046</v>
      </c>
      <c r="F869" s="299"/>
      <c r="G869" s="201" t="s">
        <v>33</v>
      </c>
      <c r="H869" s="203">
        <v>1</v>
      </c>
      <c r="I869" s="204">
        <f>TRUNC(L869*$N$2,2)</f>
        <v>11.95</v>
      </c>
      <c r="J869" s="204">
        <f>TRUNC(I869*H869,2)</f>
        <v>11.95</v>
      </c>
      <c r="L869" s="80">
        <v>11.95</v>
      </c>
    </row>
    <row r="870" spans="1:12" ht="15" x14ac:dyDescent="0.25">
      <c r="A870" s="205"/>
      <c r="B870" s="205"/>
      <c r="C870" s="205"/>
      <c r="D870" s="206"/>
      <c r="E870" s="206"/>
      <c r="F870" s="207"/>
      <c r="G870" s="206"/>
      <c r="H870" s="207"/>
      <c r="I870" s="206"/>
      <c r="J870" s="207">
        <f>SUBTOTAL(9,J867:J869)</f>
        <v>17.649999999999999</v>
      </c>
      <c r="L870" s="81"/>
    </row>
    <row r="871" spans="1:12" ht="15.75" x14ac:dyDescent="0.25">
      <c r="A871" s="190" t="s">
        <v>916</v>
      </c>
      <c r="B871" s="190" t="s">
        <v>718</v>
      </c>
      <c r="C871" s="190" t="s">
        <v>717</v>
      </c>
      <c r="D871" s="191" t="s">
        <v>716</v>
      </c>
      <c r="E871" s="294" t="s">
        <v>1037</v>
      </c>
      <c r="F871" s="295"/>
      <c r="G871" s="190" t="s">
        <v>715</v>
      </c>
      <c r="H871" s="192" t="s">
        <v>714</v>
      </c>
      <c r="I871" s="192" t="s">
        <v>713</v>
      </c>
      <c r="J871" s="192" t="s">
        <v>221</v>
      </c>
      <c r="L871" s="75" t="s">
        <v>713</v>
      </c>
    </row>
    <row r="872" spans="1:12" ht="45" x14ac:dyDescent="0.25">
      <c r="A872" s="193" t="s">
        <v>1038</v>
      </c>
      <c r="B872" s="193">
        <v>101906</v>
      </c>
      <c r="C872" s="193" t="s">
        <v>7</v>
      </c>
      <c r="D872" s="194" t="s">
        <v>260</v>
      </c>
      <c r="E872" s="300" t="s">
        <v>1385</v>
      </c>
      <c r="F872" s="301"/>
      <c r="G872" s="193" t="s">
        <v>33</v>
      </c>
      <c r="H872" s="195">
        <v>1</v>
      </c>
      <c r="I872" s="196">
        <f>J872</f>
        <v>852.43</v>
      </c>
      <c r="J872" s="196">
        <f>J877</f>
        <v>852.43</v>
      </c>
      <c r="L872" s="77">
        <f>M872</f>
        <v>0</v>
      </c>
    </row>
    <row r="873" spans="1:12" ht="45" x14ac:dyDescent="0.25">
      <c r="A873" s="197" t="s">
        <v>1040</v>
      </c>
      <c r="B873" s="197">
        <v>88248</v>
      </c>
      <c r="C873" s="197" t="s">
        <v>7</v>
      </c>
      <c r="D873" s="198" t="s">
        <v>1251</v>
      </c>
      <c r="E873" s="296" t="s">
        <v>1039</v>
      </c>
      <c r="F873" s="297"/>
      <c r="G873" s="197" t="s">
        <v>8</v>
      </c>
      <c r="H873" s="199">
        <v>0.45739999999999997</v>
      </c>
      <c r="I873" s="200">
        <f>TRUNC(L873*$N$2,2)</f>
        <v>20.399999999999999</v>
      </c>
      <c r="J873" s="200">
        <f t="shared" ref="J873:J876" si="129">TRUNC(I873*H873,2)</f>
        <v>9.33</v>
      </c>
      <c r="L873" s="79">
        <v>20.399999999999999</v>
      </c>
    </row>
    <row r="874" spans="1:12" ht="45" x14ac:dyDescent="0.25">
      <c r="A874" s="197" t="s">
        <v>1040</v>
      </c>
      <c r="B874" s="197">
        <v>88267</v>
      </c>
      <c r="C874" s="197" t="s">
        <v>7</v>
      </c>
      <c r="D874" s="198" t="s">
        <v>1121</v>
      </c>
      <c r="E874" s="296" t="s">
        <v>1039</v>
      </c>
      <c r="F874" s="297"/>
      <c r="G874" s="197" t="s">
        <v>8</v>
      </c>
      <c r="H874" s="199">
        <v>0.45739999999999997</v>
      </c>
      <c r="I874" s="200">
        <f>TRUNC(L874*$N$2,2)</f>
        <v>24.19</v>
      </c>
      <c r="J874" s="200">
        <f t="shared" si="129"/>
        <v>11.06</v>
      </c>
      <c r="L874" s="79">
        <v>24.19</v>
      </c>
    </row>
    <row r="875" spans="1:12" ht="45" x14ac:dyDescent="0.25">
      <c r="A875" s="201" t="s">
        <v>1042</v>
      </c>
      <c r="B875" s="201">
        <v>4350</v>
      </c>
      <c r="C875" s="201" t="s">
        <v>7</v>
      </c>
      <c r="D875" s="202" t="s">
        <v>1386</v>
      </c>
      <c r="E875" s="298" t="s">
        <v>1046</v>
      </c>
      <c r="F875" s="299"/>
      <c r="G875" s="201" t="s">
        <v>33</v>
      </c>
      <c r="H875" s="203">
        <v>2</v>
      </c>
      <c r="I875" s="204">
        <f>TRUNC(L875*$N$2,2)</f>
        <v>0.64</v>
      </c>
      <c r="J875" s="204">
        <f t="shared" si="129"/>
        <v>1.28</v>
      </c>
      <c r="L875" s="80">
        <v>0.64</v>
      </c>
    </row>
    <row r="876" spans="1:12" ht="30" x14ac:dyDescent="0.25">
      <c r="A876" s="201" t="s">
        <v>1042</v>
      </c>
      <c r="B876" s="201">
        <v>10888</v>
      </c>
      <c r="C876" s="201" t="s">
        <v>7</v>
      </c>
      <c r="D876" s="202" t="s">
        <v>1387</v>
      </c>
      <c r="E876" s="298" t="s">
        <v>1046</v>
      </c>
      <c r="F876" s="299"/>
      <c r="G876" s="201" t="s">
        <v>33</v>
      </c>
      <c r="H876" s="203">
        <v>1</v>
      </c>
      <c r="I876" s="204">
        <f>TRUNC(L876*$N$2,2)</f>
        <v>830.76</v>
      </c>
      <c r="J876" s="204">
        <f t="shared" si="129"/>
        <v>830.76</v>
      </c>
      <c r="L876" s="80">
        <v>830.76</v>
      </c>
    </row>
    <row r="877" spans="1:12" ht="15" x14ac:dyDescent="0.25">
      <c r="A877" s="205"/>
      <c r="B877" s="205"/>
      <c r="C877" s="205"/>
      <c r="D877" s="206"/>
      <c r="E877" s="206"/>
      <c r="F877" s="207"/>
      <c r="G877" s="206"/>
      <c r="H877" s="207"/>
      <c r="I877" s="206"/>
      <c r="J877" s="207">
        <f>SUBTOTAL(9,J873:J876)</f>
        <v>852.43</v>
      </c>
      <c r="L877" s="81"/>
    </row>
    <row r="878" spans="1:12" ht="15.75" x14ac:dyDescent="0.25">
      <c r="A878" s="190" t="s">
        <v>917</v>
      </c>
      <c r="B878" s="190" t="s">
        <v>718</v>
      </c>
      <c r="C878" s="190" t="s">
        <v>717</v>
      </c>
      <c r="D878" s="191" t="s">
        <v>716</v>
      </c>
      <c r="E878" s="294" t="s">
        <v>1037</v>
      </c>
      <c r="F878" s="295"/>
      <c r="G878" s="190" t="s">
        <v>715</v>
      </c>
      <c r="H878" s="192" t="s">
        <v>714</v>
      </c>
      <c r="I878" s="192" t="s">
        <v>713</v>
      </c>
      <c r="J878" s="192" t="s">
        <v>221</v>
      </c>
      <c r="L878" s="75" t="s">
        <v>713</v>
      </c>
    </row>
    <row r="879" spans="1:12" ht="45" x14ac:dyDescent="0.25">
      <c r="A879" s="193" t="s">
        <v>1038</v>
      </c>
      <c r="B879" s="193">
        <v>101905</v>
      </c>
      <c r="C879" s="193" t="s">
        <v>7</v>
      </c>
      <c r="D879" s="194" t="s">
        <v>261</v>
      </c>
      <c r="E879" s="300" t="s">
        <v>1385</v>
      </c>
      <c r="F879" s="301"/>
      <c r="G879" s="193" t="s">
        <v>33</v>
      </c>
      <c r="H879" s="195">
        <v>1</v>
      </c>
      <c r="I879" s="196">
        <f>J879</f>
        <v>284.17</v>
      </c>
      <c r="J879" s="196">
        <f>J884</f>
        <v>284.17</v>
      </c>
      <c r="L879" s="77">
        <f>M879</f>
        <v>0</v>
      </c>
    </row>
    <row r="880" spans="1:12" ht="45" x14ac:dyDescent="0.25">
      <c r="A880" s="197" t="s">
        <v>1040</v>
      </c>
      <c r="B880" s="197">
        <v>88248</v>
      </c>
      <c r="C880" s="197" t="s">
        <v>7</v>
      </c>
      <c r="D880" s="198" t="s">
        <v>1251</v>
      </c>
      <c r="E880" s="296" t="s">
        <v>1039</v>
      </c>
      <c r="F880" s="297"/>
      <c r="G880" s="197" t="s">
        <v>8</v>
      </c>
      <c r="H880" s="199">
        <v>0.45739999999999997</v>
      </c>
      <c r="I880" s="200">
        <f>TRUNC(L880*$N$2,2)</f>
        <v>20.399999999999999</v>
      </c>
      <c r="J880" s="200">
        <f t="shared" ref="J880:J883" si="130">TRUNC(I880*H880,2)</f>
        <v>9.33</v>
      </c>
      <c r="L880" s="79">
        <v>20.399999999999999</v>
      </c>
    </row>
    <row r="881" spans="1:12" ht="45" x14ac:dyDescent="0.25">
      <c r="A881" s="197" t="s">
        <v>1040</v>
      </c>
      <c r="B881" s="197">
        <v>88267</v>
      </c>
      <c r="C881" s="197" t="s">
        <v>7</v>
      </c>
      <c r="D881" s="198" t="s">
        <v>1121</v>
      </c>
      <c r="E881" s="296" t="s">
        <v>1039</v>
      </c>
      <c r="F881" s="297"/>
      <c r="G881" s="197" t="s">
        <v>8</v>
      </c>
      <c r="H881" s="199">
        <v>0.45739999999999997</v>
      </c>
      <c r="I881" s="200">
        <f>TRUNC(L881*$N$2,2)</f>
        <v>24.19</v>
      </c>
      <c r="J881" s="200">
        <f t="shared" si="130"/>
        <v>11.06</v>
      </c>
      <c r="L881" s="79">
        <v>24.19</v>
      </c>
    </row>
    <row r="882" spans="1:12" ht="45" x14ac:dyDescent="0.25">
      <c r="A882" s="201" t="s">
        <v>1042</v>
      </c>
      <c r="B882" s="201">
        <v>4350</v>
      </c>
      <c r="C882" s="201" t="s">
        <v>7</v>
      </c>
      <c r="D882" s="202" t="s">
        <v>1386</v>
      </c>
      <c r="E882" s="298" t="s">
        <v>1046</v>
      </c>
      <c r="F882" s="299"/>
      <c r="G882" s="201" t="s">
        <v>33</v>
      </c>
      <c r="H882" s="203">
        <v>2</v>
      </c>
      <c r="I882" s="204">
        <f>TRUNC(L882*$N$2,2)</f>
        <v>0.64</v>
      </c>
      <c r="J882" s="204">
        <f t="shared" si="130"/>
        <v>1.28</v>
      </c>
      <c r="L882" s="80">
        <v>0.64</v>
      </c>
    </row>
    <row r="883" spans="1:12" ht="30" x14ac:dyDescent="0.25">
      <c r="A883" s="201" t="s">
        <v>1042</v>
      </c>
      <c r="B883" s="201">
        <v>10886</v>
      </c>
      <c r="C883" s="201" t="s">
        <v>7</v>
      </c>
      <c r="D883" s="202" t="s">
        <v>1388</v>
      </c>
      <c r="E883" s="298" t="s">
        <v>1046</v>
      </c>
      <c r="F883" s="299"/>
      <c r="G883" s="201" t="s">
        <v>33</v>
      </c>
      <c r="H883" s="203">
        <v>1</v>
      </c>
      <c r="I883" s="204">
        <f>TRUNC(L883*$N$2,2)</f>
        <v>262.5</v>
      </c>
      <c r="J883" s="204">
        <f t="shared" si="130"/>
        <v>262.5</v>
      </c>
      <c r="L883" s="80">
        <v>262.5</v>
      </c>
    </row>
    <row r="884" spans="1:12" ht="15" x14ac:dyDescent="0.25">
      <c r="A884" s="205"/>
      <c r="B884" s="205"/>
      <c r="C884" s="205"/>
      <c r="D884" s="206"/>
      <c r="E884" s="206"/>
      <c r="F884" s="207"/>
      <c r="G884" s="206"/>
      <c r="H884" s="207"/>
      <c r="I884" s="206"/>
      <c r="J884" s="207">
        <f>SUBTOTAL(9,J880:J883)</f>
        <v>284.17</v>
      </c>
      <c r="L884" s="81"/>
    </row>
    <row r="885" spans="1:12" ht="15.75" x14ac:dyDescent="0.25">
      <c r="A885" s="190" t="s">
        <v>918</v>
      </c>
      <c r="B885" s="190" t="s">
        <v>718</v>
      </c>
      <c r="C885" s="190" t="s">
        <v>717</v>
      </c>
      <c r="D885" s="191" t="s">
        <v>716</v>
      </c>
      <c r="E885" s="294" t="s">
        <v>1037</v>
      </c>
      <c r="F885" s="295"/>
      <c r="G885" s="190" t="s">
        <v>715</v>
      </c>
      <c r="H885" s="192" t="s">
        <v>714</v>
      </c>
      <c r="I885" s="192" t="s">
        <v>713</v>
      </c>
      <c r="J885" s="192" t="s">
        <v>221</v>
      </c>
      <c r="L885" s="75" t="s">
        <v>713</v>
      </c>
    </row>
    <row r="886" spans="1:12" ht="45" x14ac:dyDescent="0.25">
      <c r="A886" s="193" t="s">
        <v>1038</v>
      </c>
      <c r="B886" s="193">
        <v>101908</v>
      </c>
      <c r="C886" s="193" t="s">
        <v>7</v>
      </c>
      <c r="D886" s="194" t="s">
        <v>262</v>
      </c>
      <c r="E886" s="300" t="s">
        <v>1385</v>
      </c>
      <c r="F886" s="301"/>
      <c r="G886" s="193" t="s">
        <v>33</v>
      </c>
      <c r="H886" s="195">
        <v>1</v>
      </c>
      <c r="I886" s="196">
        <f>J886</f>
        <v>275.51</v>
      </c>
      <c r="J886" s="196">
        <f>J891</f>
        <v>275.51</v>
      </c>
      <c r="L886" s="77">
        <f>M886</f>
        <v>0</v>
      </c>
    </row>
    <row r="887" spans="1:12" ht="45" x14ac:dyDescent="0.25">
      <c r="A887" s="197" t="s">
        <v>1040</v>
      </c>
      <c r="B887" s="197">
        <v>88248</v>
      </c>
      <c r="C887" s="197" t="s">
        <v>7</v>
      </c>
      <c r="D887" s="198" t="s">
        <v>1251</v>
      </c>
      <c r="E887" s="296" t="s">
        <v>1039</v>
      </c>
      <c r="F887" s="297"/>
      <c r="G887" s="197" t="s">
        <v>8</v>
      </c>
      <c r="H887" s="199">
        <v>0.45739999999999997</v>
      </c>
      <c r="I887" s="200">
        <f>TRUNC(L887*$N$2,2)</f>
        <v>20.399999999999999</v>
      </c>
      <c r="J887" s="200">
        <f t="shared" ref="J887:J890" si="131">TRUNC(I887*H887,2)</f>
        <v>9.33</v>
      </c>
      <c r="L887" s="79">
        <v>20.399999999999999</v>
      </c>
    </row>
    <row r="888" spans="1:12" ht="45" x14ac:dyDescent="0.25">
      <c r="A888" s="197" t="s">
        <v>1040</v>
      </c>
      <c r="B888" s="197">
        <v>88267</v>
      </c>
      <c r="C888" s="197" t="s">
        <v>7</v>
      </c>
      <c r="D888" s="198" t="s">
        <v>1121</v>
      </c>
      <c r="E888" s="296" t="s">
        <v>1039</v>
      </c>
      <c r="F888" s="297"/>
      <c r="G888" s="197" t="s">
        <v>8</v>
      </c>
      <c r="H888" s="199">
        <v>0.45739999999999997</v>
      </c>
      <c r="I888" s="200">
        <f>TRUNC(L888*$N$2,2)</f>
        <v>24.19</v>
      </c>
      <c r="J888" s="200">
        <f t="shared" si="131"/>
        <v>11.06</v>
      </c>
      <c r="L888" s="79">
        <v>24.19</v>
      </c>
    </row>
    <row r="889" spans="1:12" ht="45" x14ac:dyDescent="0.25">
      <c r="A889" s="201" t="s">
        <v>1042</v>
      </c>
      <c r="B889" s="201">
        <v>4350</v>
      </c>
      <c r="C889" s="201" t="s">
        <v>7</v>
      </c>
      <c r="D889" s="202" t="s">
        <v>1386</v>
      </c>
      <c r="E889" s="298" t="s">
        <v>1046</v>
      </c>
      <c r="F889" s="299"/>
      <c r="G889" s="201" t="s">
        <v>33</v>
      </c>
      <c r="H889" s="203">
        <v>2</v>
      </c>
      <c r="I889" s="204">
        <f>TRUNC(L889*$N$2,2)</f>
        <v>0.64</v>
      </c>
      <c r="J889" s="204">
        <f t="shared" si="131"/>
        <v>1.28</v>
      </c>
      <c r="L889" s="80">
        <v>0.64</v>
      </c>
    </row>
    <row r="890" spans="1:12" ht="30" x14ac:dyDescent="0.25">
      <c r="A890" s="201" t="s">
        <v>1042</v>
      </c>
      <c r="B890" s="201">
        <v>10891</v>
      </c>
      <c r="C890" s="201" t="s">
        <v>7</v>
      </c>
      <c r="D890" s="202" t="s">
        <v>1389</v>
      </c>
      <c r="E890" s="298" t="s">
        <v>1046</v>
      </c>
      <c r="F890" s="299"/>
      <c r="G890" s="201" t="s">
        <v>33</v>
      </c>
      <c r="H890" s="203">
        <v>1</v>
      </c>
      <c r="I890" s="204">
        <f>TRUNC(L890*$N$2,2)</f>
        <v>253.84</v>
      </c>
      <c r="J890" s="204">
        <f t="shared" si="131"/>
        <v>253.84</v>
      </c>
      <c r="L890" s="80">
        <v>253.84</v>
      </c>
    </row>
    <row r="891" spans="1:12" ht="15" x14ac:dyDescent="0.25">
      <c r="A891" s="205"/>
      <c r="B891" s="205"/>
      <c r="C891" s="205"/>
      <c r="D891" s="206"/>
      <c r="E891" s="206"/>
      <c r="F891" s="207"/>
      <c r="G891" s="206"/>
      <c r="H891" s="207"/>
      <c r="I891" s="206"/>
      <c r="J891" s="207">
        <f>SUBTOTAL(9,J887:J890)</f>
        <v>275.51</v>
      </c>
      <c r="L891" s="81"/>
    </row>
    <row r="892" spans="1:12" ht="15.75" x14ac:dyDescent="0.25">
      <c r="A892" s="190" t="s">
        <v>919</v>
      </c>
      <c r="B892" s="190" t="s">
        <v>718</v>
      </c>
      <c r="C892" s="190" t="s">
        <v>717</v>
      </c>
      <c r="D892" s="191" t="s">
        <v>716</v>
      </c>
      <c r="E892" s="294" t="s">
        <v>1037</v>
      </c>
      <c r="F892" s="295"/>
      <c r="G892" s="190" t="s">
        <v>715</v>
      </c>
      <c r="H892" s="192" t="s">
        <v>714</v>
      </c>
      <c r="I892" s="192" t="s">
        <v>713</v>
      </c>
      <c r="J892" s="192" t="s">
        <v>221</v>
      </c>
      <c r="L892" s="75" t="s">
        <v>713</v>
      </c>
    </row>
    <row r="893" spans="1:12" ht="45" x14ac:dyDescent="0.25">
      <c r="A893" s="193" t="s">
        <v>1038</v>
      </c>
      <c r="B893" s="193" t="s">
        <v>762</v>
      </c>
      <c r="C893" s="193" t="s">
        <v>681</v>
      </c>
      <c r="D893" s="194" t="s">
        <v>128</v>
      </c>
      <c r="E893" s="300" t="s">
        <v>1039</v>
      </c>
      <c r="F893" s="301"/>
      <c r="G893" s="193" t="s">
        <v>33</v>
      </c>
      <c r="H893" s="195">
        <v>1</v>
      </c>
      <c r="I893" s="196">
        <f>J893</f>
        <v>4805.38</v>
      </c>
      <c r="J893" s="196">
        <f>J897</f>
        <v>4805.38</v>
      </c>
      <c r="L893" s="77">
        <f>M893</f>
        <v>0</v>
      </c>
    </row>
    <row r="894" spans="1:12" ht="45" x14ac:dyDescent="0.25">
      <c r="A894" s="197" t="s">
        <v>1040</v>
      </c>
      <c r="B894" s="197">
        <v>88264</v>
      </c>
      <c r="C894" s="197" t="s">
        <v>7</v>
      </c>
      <c r="D894" s="198" t="s">
        <v>1122</v>
      </c>
      <c r="E894" s="296" t="s">
        <v>1039</v>
      </c>
      <c r="F894" s="297"/>
      <c r="G894" s="197" t="s">
        <v>8</v>
      </c>
      <c r="H894" s="199">
        <v>3</v>
      </c>
      <c r="I894" s="200">
        <f>TRUNC(L894*$N$2,2)</f>
        <v>25.62</v>
      </c>
      <c r="J894" s="200">
        <f t="shared" ref="J894:J895" si="132">TRUNC(I894*H894,2)</f>
        <v>76.86</v>
      </c>
      <c r="L894" s="79">
        <v>25.62</v>
      </c>
    </row>
    <row r="895" spans="1:12" ht="45" x14ac:dyDescent="0.25">
      <c r="A895" s="197" t="s">
        <v>1040</v>
      </c>
      <c r="B895" s="197">
        <v>88247</v>
      </c>
      <c r="C895" s="197" t="s">
        <v>7</v>
      </c>
      <c r="D895" s="198" t="s">
        <v>1373</v>
      </c>
      <c r="E895" s="296" t="s">
        <v>1039</v>
      </c>
      <c r="F895" s="297"/>
      <c r="G895" s="197" t="s">
        <v>8</v>
      </c>
      <c r="H895" s="199">
        <v>6</v>
      </c>
      <c r="I895" s="200">
        <f>TRUNC(L895*$N$2,2)</f>
        <v>21.42</v>
      </c>
      <c r="J895" s="200">
        <f t="shared" si="132"/>
        <v>128.52000000000001</v>
      </c>
      <c r="L895" s="79">
        <v>21.42</v>
      </c>
    </row>
    <row r="896" spans="1:12" ht="30" x14ac:dyDescent="0.25">
      <c r="A896" s="201" t="s">
        <v>1042</v>
      </c>
      <c r="B896" s="201" t="s">
        <v>1568</v>
      </c>
      <c r="C896" s="201" t="s">
        <v>681</v>
      </c>
      <c r="D896" s="202" t="s">
        <v>1390</v>
      </c>
      <c r="E896" s="298" t="s">
        <v>1046</v>
      </c>
      <c r="F896" s="299"/>
      <c r="G896" s="201" t="s">
        <v>33</v>
      </c>
      <c r="H896" s="203">
        <v>1</v>
      </c>
      <c r="I896" s="204">
        <f>TRUNC(L896*$N$2,2)</f>
        <v>4600</v>
      </c>
      <c r="J896" s="204">
        <f>TRUNC(I896*H896,2)</f>
        <v>4600</v>
      </c>
      <c r="L896" s="80">
        <v>4600</v>
      </c>
    </row>
    <row r="897" spans="1:12" ht="15" x14ac:dyDescent="0.25">
      <c r="A897" s="205"/>
      <c r="B897" s="205"/>
      <c r="C897" s="205"/>
      <c r="D897" s="206"/>
      <c r="E897" s="206"/>
      <c r="F897" s="207"/>
      <c r="G897" s="206"/>
      <c r="H897" s="207"/>
      <c r="I897" s="206"/>
      <c r="J897" s="207">
        <f>SUBTOTAL(9,J894:J896)</f>
        <v>4805.38</v>
      </c>
      <c r="L897" s="81"/>
    </row>
    <row r="898" spans="1:12" ht="15.75" x14ac:dyDescent="0.25">
      <c r="A898" s="190" t="s">
        <v>920</v>
      </c>
      <c r="B898" s="190" t="s">
        <v>718</v>
      </c>
      <c r="C898" s="190" t="s">
        <v>717</v>
      </c>
      <c r="D898" s="191" t="s">
        <v>716</v>
      </c>
      <c r="E898" s="294" t="s">
        <v>1037</v>
      </c>
      <c r="F898" s="295"/>
      <c r="G898" s="190" t="s">
        <v>715</v>
      </c>
      <c r="H898" s="192" t="s">
        <v>714</v>
      </c>
      <c r="I898" s="192" t="s">
        <v>713</v>
      </c>
      <c r="J898" s="192" t="s">
        <v>221</v>
      </c>
      <c r="L898" s="75" t="s">
        <v>713</v>
      </c>
    </row>
    <row r="899" spans="1:12" ht="30" x14ac:dyDescent="0.25">
      <c r="A899" s="193" t="s">
        <v>1038</v>
      </c>
      <c r="B899" s="193" t="s">
        <v>764</v>
      </c>
      <c r="C899" s="193" t="s">
        <v>681</v>
      </c>
      <c r="D899" s="194" t="s">
        <v>129</v>
      </c>
      <c r="E899" s="300" t="s">
        <v>1039</v>
      </c>
      <c r="F899" s="301"/>
      <c r="G899" s="193" t="s">
        <v>33</v>
      </c>
      <c r="H899" s="195">
        <v>1</v>
      </c>
      <c r="I899" s="196">
        <f>J899</f>
        <v>482.01</v>
      </c>
      <c r="J899" s="196">
        <f>J902</f>
        <v>482.01</v>
      </c>
      <c r="L899" s="77">
        <f>M899</f>
        <v>0</v>
      </c>
    </row>
    <row r="900" spans="1:12" ht="45" x14ac:dyDescent="0.25">
      <c r="A900" s="197" t="s">
        <v>1040</v>
      </c>
      <c r="B900" s="197">
        <v>88264</v>
      </c>
      <c r="C900" s="197" t="s">
        <v>7</v>
      </c>
      <c r="D900" s="198" t="s">
        <v>1122</v>
      </c>
      <c r="E900" s="296" t="s">
        <v>1039</v>
      </c>
      <c r="F900" s="297"/>
      <c r="G900" s="197" t="s">
        <v>8</v>
      </c>
      <c r="H900" s="199">
        <v>1.5</v>
      </c>
      <c r="I900" s="200">
        <f>TRUNC(L900*$N$2,2)</f>
        <v>25.62</v>
      </c>
      <c r="J900" s="200">
        <f>TRUNC(I900*H900,2)</f>
        <v>38.43</v>
      </c>
      <c r="L900" s="79">
        <v>25.62</v>
      </c>
    </row>
    <row r="901" spans="1:12" ht="30" x14ac:dyDescent="0.25">
      <c r="A901" s="201" t="s">
        <v>1042</v>
      </c>
      <c r="B901" s="201" t="s">
        <v>1569</v>
      </c>
      <c r="C901" s="201" t="s">
        <v>681</v>
      </c>
      <c r="D901" s="202" t="s">
        <v>1391</v>
      </c>
      <c r="E901" s="298" t="s">
        <v>1046</v>
      </c>
      <c r="F901" s="299"/>
      <c r="G901" s="201" t="s">
        <v>33</v>
      </c>
      <c r="H901" s="203">
        <v>1</v>
      </c>
      <c r="I901" s="204">
        <f>TRUNC(L901*$N$2,2)</f>
        <v>443.58</v>
      </c>
      <c r="J901" s="204">
        <f>TRUNC(I901*H901,2)</f>
        <v>443.58</v>
      </c>
      <c r="L901" s="80">
        <v>443.58</v>
      </c>
    </row>
    <row r="902" spans="1:12" ht="15" x14ac:dyDescent="0.25">
      <c r="A902" s="205"/>
      <c r="B902" s="205"/>
      <c r="C902" s="205"/>
      <c r="D902" s="206"/>
      <c r="E902" s="206"/>
      <c r="F902" s="207"/>
      <c r="G902" s="206"/>
      <c r="H902" s="207"/>
      <c r="I902" s="206"/>
      <c r="J902" s="207">
        <f>SUBTOTAL(9,J900:J901)</f>
        <v>482.01</v>
      </c>
      <c r="L902" s="81"/>
    </row>
    <row r="903" spans="1:12" ht="15.75" x14ac:dyDescent="0.25">
      <c r="A903" s="190" t="s">
        <v>921</v>
      </c>
      <c r="B903" s="190" t="s">
        <v>718</v>
      </c>
      <c r="C903" s="190" t="s">
        <v>717</v>
      </c>
      <c r="D903" s="191" t="s">
        <v>716</v>
      </c>
      <c r="E903" s="294" t="s">
        <v>1037</v>
      </c>
      <c r="F903" s="295"/>
      <c r="G903" s="190" t="s">
        <v>715</v>
      </c>
      <c r="H903" s="192" t="s">
        <v>714</v>
      </c>
      <c r="I903" s="192" t="s">
        <v>713</v>
      </c>
      <c r="J903" s="192" t="s">
        <v>221</v>
      </c>
      <c r="L903" s="75" t="s">
        <v>713</v>
      </c>
    </row>
    <row r="904" spans="1:12" ht="30" x14ac:dyDescent="0.25">
      <c r="A904" s="193" t="s">
        <v>1038</v>
      </c>
      <c r="B904" s="193" t="s">
        <v>766</v>
      </c>
      <c r="C904" s="193" t="s">
        <v>681</v>
      </c>
      <c r="D904" s="194" t="s">
        <v>130</v>
      </c>
      <c r="E904" s="300" t="s">
        <v>1039</v>
      </c>
      <c r="F904" s="301"/>
      <c r="G904" s="193" t="s">
        <v>33</v>
      </c>
      <c r="H904" s="195">
        <v>1</v>
      </c>
      <c r="I904" s="196">
        <f>J904</f>
        <v>479.51</v>
      </c>
      <c r="J904" s="196">
        <f>J907</f>
        <v>479.51</v>
      </c>
      <c r="L904" s="77">
        <f>M904</f>
        <v>0</v>
      </c>
    </row>
    <row r="905" spans="1:12" ht="45" x14ac:dyDescent="0.25">
      <c r="A905" s="197" t="s">
        <v>1040</v>
      </c>
      <c r="B905" s="197">
        <v>88264</v>
      </c>
      <c r="C905" s="197" t="s">
        <v>7</v>
      </c>
      <c r="D905" s="198" t="s">
        <v>1122</v>
      </c>
      <c r="E905" s="296" t="s">
        <v>1039</v>
      </c>
      <c r="F905" s="297"/>
      <c r="G905" s="197" t="s">
        <v>8</v>
      </c>
      <c r="H905" s="199">
        <v>1.5</v>
      </c>
      <c r="I905" s="200">
        <f>TRUNC(L905*$N$2,2)</f>
        <v>25.62</v>
      </c>
      <c r="J905" s="200">
        <f>TRUNC(I905*H905,2)</f>
        <v>38.43</v>
      </c>
      <c r="L905" s="79">
        <v>25.62</v>
      </c>
    </row>
    <row r="906" spans="1:12" ht="30" x14ac:dyDescent="0.25">
      <c r="A906" s="201" t="s">
        <v>1042</v>
      </c>
      <c r="B906" s="201" t="s">
        <v>1570</v>
      </c>
      <c r="C906" s="201" t="s">
        <v>681</v>
      </c>
      <c r="D906" s="202" t="s">
        <v>1392</v>
      </c>
      <c r="E906" s="298" t="s">
        <v>1046</v>
      </c>
      <c r="F906" s="299"/>
      <c r="G906" s="201" t="s">
        <v>33</v>
      </c>
      <c r="H906" s="203">
        <v>1</v>
      </c>
      <c r="I906" s="204">
        <f>TRUNC(L906*$N$2,2)</f>
        <v>441.08</v>
      </c>
      <c r="J906" s="204">
        <f>TRUNC(I906*H906,2)</f>
        <v>441.08</v>
      </c>
      <c r="L906" s="80">
        <v>441.08</v>
      </c>
    </row>
    <row r="907" spans="1:12" ht="15" x14ac:dyDescent="0.25">
      <c r="A907" s="205"/>
      <c r="B907" s="205"/>
      <c r="C907" s="205"/>
      <c r="D907" s="206"/>
      <c r="E907" s="206"/>
      <c r="F907" s="207"/>
      <c r="G907" s="206"/>
      <c r="H907" s="207"/>
      <c r="I907" s="206"/>
      <c r="J907" s="207">
        <f>SUBTOTAL(9,J905:J906)</f>
        <v>479.51</v>
      </c>
      <c r="L907" s="81"/>
    </row>
    <row r="908" spans="1:12" ht="15.75" x14ac:dyDescent="0.25">
      <c r="A908" s="190" t="s">
        <v>922</v>
      </c>
      <c r="B908" s="190" t="s">
        <v>718</v>
      </c>
      <c r="C908" s="190" t="s">
        <v>717</v>
      </c>
      <c r="D908" s="191" t="s">
        <v>716</v>
      </c>
      <c r="E908" s="294" t="s">
        <v>1037</v>
      </c>
      <c r="F908" s="295"/>
      <c r="G908" s="190" t="s">
        <v>715</v>
      </c>
      <c r="H908" s="192" t="s">
        <v>714</v>
      </c>
      <c r="I908" s="192" t="s">
        <v>713</v>
      </c>
      <c r="J908" s="192" t="s">
        <v>221</v>
      </c>
      <c r="L908" s="75" t="s">
        <v>713</v>
      </c>
    </row>
    <row r="909" spans="1:12" ht="45" x14ac:dyDescent="0.25">
      <c r="A909" s="193" t="s">
        <v>1038</v>
      </c>
      <c r="B909" s="193" t="s">
        <v>768</v>
      </c>
      <c r="C909" s="193" t="s">
        <v>681</v>
      </c>
      <c r="D909" s="194" t="s">
        <v>131</v>
      </c>
      <c r="E909" s="300" t="s">
        <v>1039</v>
      </c>
      <c r="F909" s="301"/>
      <c r="G909" s="193" t="s">
        <v>33</v>
      </c>
      <c r="H909" s="195">
        <v>1</v>
      </c>
      <c r="I909" s="196">
        <f>J909</f>
        <v>1508.23</v>
      </c>
      <c r="J909" s="196">
        <f>J913</f>
        <v>1508.23</v>
      </c>
      <c r="L909" s="77">
        <f>M909</f>
        <v>0</v>
      </c>
    </row>
    <row r="910" spans="1:12" ht="45" x14ac:dyDescent="0.25">
      <c r="A910" s="197" t="s">
        <v>1040</v>
      </c>
      <c r="B910" s="197">
        <v>88264</v>
      </c>
      <c r="C910" s="197" t="s">
        <v>7</v>
      </c>
      <c r="D910" s="198" t="s">
        <v>1122</v>
      </c>
      <c r="E910" s="296" t="s">
        <v>1039</v>
      </c>
      <c r="F910" s="297"/>
      <c r="G910" s="197" t="s">
        <v>8</v>
      </c>
      <c r="H910" s="199">
        <v>1.5</v>
      </c>
      <c r="I910" s="200">
        <f>TRUNC(L910*$N$2,2)</f>
        <v>25.62</v>
      </c>
      <c r="J910" s="200">
        <f t="shared" ref="J910:J911" si="133">TRUNC(I910*H910,2)</f>
        <v>38.43</v>
      </c>
      <c r="L910" s="79">
        <v>25.62</v>
      </c>
    </row>
    <row r="911" spans="1:12" ht="45" x14ac:dyDescent="0.25">
      <c r="A911" s="197" t="s">
        <v>1040</v>
      </c>
      <c r="B911" s="197">
        <v>88247</v>
      </c>
      <c r="C911" s="197" t="s">
        <v>7</v>
      </c>
      <c r="D911" s="198" t="s">
        <v>1373</v>
      </c>
      <c r="E911" s="296" t="s">
        <v>1039</v>
      </c>
      <c r="F911" s="297"/>
      <c r="G911" s="197" t="s">
        <v>8</v>
      </c>
      <c r="H911" s="199">
        <v>3</v>
      </c>
      <c r="I911" s="200">
        <f>TRUNC(L911*$N$2,2)</f>
        <v>21.42</v>
      </c>
      <c r="J911" s="200">
        <f t="shared" si="133"/>
        <v>64.260000000000005</v>
      </c>
      <c r="L911" s="79">
        <v>21.42</v>
      </c>
    </row>
    <row r="912" spans="1:12" ht="30" x14ac:dyDescent="0.25">
      <c r="A912" s="201" t="s">
        <v>1042</v>
      </c>
      <c r="B912" s="201" t="s">
        <v>1571</v>
      </c>
      <c r="C912" s="201" t="s">
        <v>681</v>
      </c>
      <c r="D912" s="202" t="s">
        <v>1393</v>
      </c>
      <c r="E912" s="298" t="s">
        <v>1046</v>
      </c>
      <c r="F912" s="299"/>
      <c r="G912" s="201" t="s">
        <v>33</v>
      </c>
      <c r="H912" s="203">
        <v>1</v>
      </c>
      <c r="I912" s="204">
        <f>TRUNC(L912*$N$2,2)</f>
        <v>1405.54</v>
      </c>
      <c r="J912" s="204">
        <f>TRUNC(I912*H912,2)</f>
        <v>1405.54</v>
      </c>
      <c r="L912" s="80">
        <v>1405.54</v>
      </c>
    </row>
    <row r="913" spans="1:12" ht="15" x14ac:dyDescent="0.25">
      <c r="A913" s="205"/>
      <c r="B913" s="205"/>
      <c r="C913" s="205"/>
      <c r="D913" s="206"/>
      <c r="E913" s="206"/>
      <c r="F913" s="207"/>
      <c r="G913" s="206"/>
      <c r="H913" s="207"/>
      <c r="I913" s="206"/>
      <c r="J913" s="207">
        <f>SUBTOTAL(9,J910:J912)</f>
        <v>1508.23</v>
      </c>
      <c r="L913" s="81"/>
    </row>
    <row r="914" spans="1:12" ht="15.75" x14ac:dyDescent="0.25">
      <c r="A914" s="190" t="s">
        <v>923</v>
      </c>
      <c r="B914" s="190" t="s">
        <v>718</v>
      </c>
      <c r="C914" s="190" t="s">
        <v>717</v>
      </c>
      <c r="D914" s="191" t="s">
        <v>716</v>
      </c>
      <c r="E914" s="294" t="s">
        <v>1037</v>
      </c>
      <c r="F914" s="295"/>
      <c r="G914" s="190" t="s">
        <v>715</v>
      </c>
      <c r="H914" s="192" t="s">
        <v>714</v>
      </c>
      <c r="I914" s="192" t="s">
        <v>713</v>
      </c>
      <c r="J914" s="192" t="s">
        <v>221</v>
      </c>
      <c r="L914" s="75" t="s">
        <v>713</v>
      </c>
    </row>
    <row r="915" spans="1:12" ht="30" x14ac:dyDescent="0.25">
      <c r="A915" s="193" t="s">
        <v>1038</v>
      </c>
      <c r="B915" s="193" t="s">
        <v>770</v>
      </c>
      <c r="C915" s="193" t="s">
        <v>683</v>
      </c>
      <c r="D915" s="194" t="s">
        <v>132</v>
      </c>
      <c r="E915" s="300">
        <v>62</v>
      </c>
      <c r="F915" s="301"/>
      <c r="G915" s="193" t="s">
        <v>19</v>
      </c>
      <c r="H915" s="195">
        <v>1</v>
      </c>
      <c r="I915" s="196">
        <f>J915</f>
        <v>11.49</v>
      </c>
      <c r="J915" s="196">
        <f>J918</f>
        <v>11.49</v>
      </c>
      <c r="L915" s="77">
        <f>M915</f>
        <v>0</v>
      </c>
    </row>
    <row r="916" spans="1:12" ht="15" x14ac:dyDescent="0.25">
      <c r="A916" s="201" t="s">
        <v>1042</v>
      </c>
      <c r="B916" s="201" t="s">
        <v>1572</v>
      </c>
      <c r="C916" s="201" t="s">
        <v>683</v>
      </c>
      <c r="D916" s="202" t="s">
        <v>1394</v>
      </c>
      <c r="E916" s="298" t="s">
        <v>1044</v>
      </c>
      <c r="F916" s="299"/>
      <c r="G916" s="201" t="s">
        <v>8</v>
      </c>
      <c r="H916" s="203">
        <v>0.25</v>
      </c>
      <c r="I916" s="204">
        <f>TRUNC(L916*$N$2,2)</f>
        <v>18.84</v>
      </c>
      <c r="J916" s="204">
        <f t="shared" ref="J916:J917" si="134">TRUNC(I916*H916,2)</f>
        <v>4.71</v>
      </c>
      <c r="L916" s="80">
        <v>18.8492</v>
      </c>
    </row>
    <row r="917" spans="1:12" ht="15" x14ac:dyDescent="0.25">
      <c r="A917" s="201" t="s">
        <v>1042</v>
      </c>
      <c r="B917" s="201" t="s">
        <v>1573</v>
      </c>
      <c r="C917" s="201" t="s">
        <v>683</v>
      </c>
      <c r="D917" s="202" t="s">
        <v>1126</v>
      </c>
      <c r="E917" s="298" t="s">
        <v>1044</v>
      </c>
      <c r="F917" s="299"/>
      <c r="G917" s="201" t="s">
        <v>8</v>
      </c>
      <c r="H917" s="203">
        <v>0.25</v>
      </c>
      <c r="I917" s="204">
        <f>TRUNC(L917*$N$2,2)</f>
        <v>27.14</v>
      </c>
      <c r="J917" s="204">
        <f t="shared" si="134"/>
        <v>6.78</v>
      </c>
      <c r="L917" s="80">
        <v>27.147300000000001</v>
      </c>
    </row>
    <row r="918" spans="1:12" ht="15" x14ac:dyDescent="0.25">
      <c r="A918" s="205"/>
      <c r="B918" s="205"/>
      <c r="C918" s="205"/>
      <c r="D918" s="206"/>
      <c r="E918" s="206"/>
      <c r="F918" s="207"/>
      <c r="G918" s="206"/>
      <c r="H918" s="207"/>
      <c r="I918" s="206"/>
      <c r="J918" s="207">
        <f>SUBTOTAL(9,J916:J917)</f>
        <v>11.49</v>
      </c>
      <c r="L918" s="81"/>
    </row>
    <row r="919" spans="1:12" ht="15.75" x14ac:dyDescent="0.25">
      <c r="A919" s="190" t="s">
        <v>924</v>
      </c>
      <c r="B919" s="190" t="s">
        <v>718</v>
      </c>
      <c r="C919" s="190" t="s">
        <v>717</v>
      </c>
      <c r="D919" s="191" t="s">
        <v>716</v>
      </c>
      <c r="E919" s="294" t="s">
        <v>1037</v>
      </c>
      <c r="F919" s="295"/>
      <c r="G919" s="190" t="s">
        <v>715</v>
      </c>
      <c r="H919" s="192" t="s">
        <v>714</v>
      </c>
      <c r="I919" s="192" t="s">
        <v>713</v>
      </c>
      <c r="J919" s="192" t="s">
        <v>221</v>
      </c>
      <c r="L919" s="75" t="s">
        <v>713</v>
      </c>
    </row>
    <row r="920" spans="1:12" ht="14.25" customHeight="1" x14ac:dyDescent="0.25">
      <c r="A920" s="193" t="s">
        <v>1038</v>
      </c>
      <c r="B920" s="193" t="s">
        <v>772</v>
      </c>
      <c r="C920" s="193" t="s">
        <v>681</v>
      </c>
      <c r="D920" s="194" t="s">
        <v>133</v>
      </c>
      <c r="E920" s="300" t="s">
        <v>1039</v>
      </c>
      <c r="F920" s="301"/>
      <c r="G920" s="193" t="s">
        <v>33</v>
      </c>
      <c r="H920" s="195">
        <v>1</v>
      </c>
      <c r="I920" s="196">
        <f>J920</f>
        <v>810.3599999999999</v>
      </c>
      <c r="J920" s="196">
        <f>J924</f>
        <v>810.3599999999999</v>
      </c>
      <c r="L920" s="77">
        <f>M920</f>
        <v>0</v>
      </c>
    </row>
    <row r="921" spans="1:12" ht="45" x14ac:dyDescent="0.25">
      <c r="A921" s="197" t="s">
        <v>1040</v>
      </c>
      <c r="B921" s="197">
        <v>88264</v>
      </c>
      <c r="C921" s="197" t="s">
        <v>7</v>
      </c>
      <c r="D921" s="198" t="s">
        <v>1122</v>
      </c>
      <c r="E921" s="296" t="s">
        <v>1039</v>
      </c>
      <c r="F921" s="297"/>
      <c r="G921" s="197" t="s">
        <v>8</v>
      </c>
      <c r="H921" s="199">
        <v>1.5</v>
      </c>
      <c r="I921" s="200">
        <f>TRUNC(L921*$N$2,2)</f>
        <v>25.62</v>
      </c>
      <c r="J921" s="200">
        <f t="shared" ref="J921:J922" si="135">TRUNC(I921*H921,2)</f>
        <v>38.43</v>
      </c>
      <c r="L921" s="79">
        <v>25.62</v>
      </c>
    </row>
    <row r="922" spans="1:12" ht="45" x14ac:dyDescent="0.25">
      <c r="A922" s="197" t="s">
        <v>1040</v>
      </c>
      <c r="B922" s="197">
        <v>88247</v>
      </c>
      <c r="C922" s="197" t="s">
        <v>7</v>
      </c>
      <c r="D922" s="198" t="s">
        <v>1373</v>
      </c>
      <c r="E922" s="296" t="s">
        <v>1039</v>
      </c>
      <c r="F922" s="297"/>
      <c r="G922" s="197" t="s">
        <v>8</v>
      </c>
      <c r="H922" s="199">
        <v>3</v>
      </c>
      <c r="I922" s="200">
        <f>TRUNC(L922*$N$2,2)</f>
        <v>21.42</v>
      </c>
      <c r="J922" s="200">
        <f t="shared" si="135"/>
        <v>64.260000000000005</v>
      </c>
      <c r="L922" s="79">
        <v>21.42</v>
      </c>
    </row>
    <row r="923" spans="1:12" ht="30" x14ac:dyDescent="0.25">
      <c r="A923" s="201" t="s">
        <v>1042</v>
      </c>
      <c r="B923" s="201" t="s">
        <v>1574</v>
      </c>
      <c r="C923" s="201" t="s">
        <v>681</v>
      </c>
      <c r="D923" s="202" t="s">
        <v>1395</v>
      </c>
      <c r="E923" s="298" t="s">
        <v>1046</v>
      </c>
      <c r="F923" s="299"/>
      <c r="G923" s="201" t="s">
        <v>33</v>
      </c>
      <c r="H923" s="203">
        <v>1</v>
      </c>
      <c r="I923" s="204">
        <f>TRUNC(L923*$N$2,2)</f>
        <v>707.67</v>
      </c>
      <c r="J923" s="204">
        <f>TRUNC(I923*H923,2)</f>
        <v>707.67</v>
      </c>
      <c r="L923" s="80">
        <v>707.67</v>
      </c>
    </row>
    <row r="924" spans="1:12" ht="15" x14ac:dyDescent="0.25">
      <c r="A924" s="205"/>
      <c r="B924" s="205"/>
      <c r="C924" s="205"/>
      <c r="D924" s="206"/>
      <c r="E924" s="206"/>
      <c r="F924" s="207"/>
      <c r="G924" s="206"/>
      <c r="H924" s="207"/>
      <c r="I924" s="206"/>
      <c r="J924" s="207">
        <f>SUBTOTAL(9,J921:J923)</f>
        <v>810.3599999999999</v>
      </c>
      <c r="L924" s="81"/>
    </row>
    <row r="925" spans="1:12" ht="15.75" x14ac:dyDescent="0.25">
      <c r="A925" s="190" t="s">
        <v>925</v>
      </c>
      <c r="B925" s="190" t="s">
        <v>718</v>
      </c>
      <c r="C925" s="190" t="s">
        <v>717</v>
      </c>
      <c r="D925" s="191" t="s">
        <v>716</v>
      </c>
      <c r="E925" s="294" t="s">
        <v>1037</v>
      </c>
      <c r="F925" s="295"/>
      <c r="G925" s="190" t="s">
        <v>715</v>
      </c>
      <c r="H925" s="192" t="s">
        <v>714</v>
      </c>
      <c r="I925" s="192" t="s">
        <v>713</v>
      </c>
      <c r="J925" s="192" t="s">
        <v>221</v>
      </c>
      <c r="L925" s="75" t="s">
        <v>713</v>
      </c>
    </row>
    <row r="926" spans="1:12" ht="14.25" customHeight="1" x14ac:dyDescent="0.25">
      <c r="A926" s="193" t="s">
        <v>1038</v>
      </c>
      <c r="B926" s="193">
        <v>8439</v>
      </c>
      <c r="C926" s="193" t="s">
        <v>14</v>
      </c>
      <c r="D926" s="194" t="s">
        <v>134</v>
      </c>
      <c r="E926" s="300" t="s">
        <v>1396</v>
      </c>
      <c r="F926" s="301"/>
      <c r="G926" s="193" t="s">
        <v>679</v>
      </c>
      <c r="H926" s="195">
        <v>1</v>
      </c>
      <c r="I926" s="196">
        <f>J926</f>
        <v>788.58999999999992</v>
      </c>
      <c r="J926" s="196">
        <f>J932</f>
        <v>788.58999999999992</v>
      </c>
      <c r="L926" s="77">
        <f>M926</f>
        <v>0</v>
      </c>
    </row>
    <row r="927" spans="1:12" ht="45" x14ac:dyDescent="0.25">
      <c r="A927" s="197" t="s">
        <v>1040</v>
      </c>
      <c r="B927" s="197">
        <v>10549</v>
      </c>
      <c r="C927" s="197" t="s">
        <v>14</v>
      </c>
      <c r="D927" s="198" t="s">
        <v>1107</v>
      </c>
      <c r="E927" s="296" t="s">
        <v>1108</v>
      </c>
      <c r="F927" s="297"/>
      <c r="G927" s="197" t="s">
        <v>1109</v>
      </c>
      <c r="H927" s="199">
        <v>2</v>
      </c>
      <c r="I927" s="200">
        <f>TRUNC(L927*$N$2,2)</f>
        <v>3.79</v>
      </c>
      <c r="J927" s="200">
        <f t="shared" ref="J927:J931" si="136">TRUNC(I927*H927,2)</f>
        <v>7.58</v>
      </c>
      <c r="L927" s="79">
        <v>3.79</v>
      </c>
    </row>
    <row r="928" spans="1:12" ht="45" x14ac:dyDescent="0.25">
      <c r="A928" s="197" t="s">
        <v>1040</v>
      </c>
      <c r="B928" s="197">
        <v>10592</v>
      </c>
      <c r="C928" s="197" t="s">
        <v>14</v>
      </c>
      <c r="D928" s="198" t="s">
        <v>1397</v>
      </c>
      <c r="E928" s="296" t="s">
        <v>1108</v>
      </c>
      <c r="F928" s="297"/>
      <c r="G928" s="197" t="s">
        <v>1109</v>
      </c>
      <c r="H928" s="199">
        <v>2</v>
      </c>
      <c r="I928" s="200">
        <f>TRUNC(L928*$N$2,2)</f>
        <v>3.65</v>
      </c>
      <c r="J928" s="200">
        <f t="shared" si="136"/>
        <v>7.3</v>
      </c>
      <c r="L928" s="79">
        <v>3.65</v>
      </c>
    </row>
    <row r="929" spans="1:12" ht="30" x14ac:dyDescent="0.25">
      <c r="A929" s="201" t="s">
        <v>1042</v>
      </c>
      <c r="B929" s="201" t="s">
        <v>1551</v>
      </c>
      <c r="C929" s="201" t="s">
        <v>14</v>
      </c>
      <c r="D929" s="202" t="s">
        <v>1112</v>
      </c>
      <c r="E929" s="298" t="s">
        <v>1044</v>
      </c>
      <c r="F929" s="299"/>
      <c r="G929" s="201" t="s">
        <v>1109</v>
      </c>
      <c r="H929" s="203">
        <v>2</v>
      </c>
      <c r="I929" s="204">
        <f>TRUNC(L929*$N$2,2)</f>
        <v>13.65</v>
      </c>
      <c r="J929" s="204">
        <f t="shared" si="136"/>
        <v>27.3</v>
      </c>
      <c r="L929" s="80">
        <v>13.65</v>
      </c>
    </row>
    <row r="930" spans="1:12" ht="15" x14ac:dyDescent="0.25">
      <c r="A930" s="201" t="s">
        <v>1042</v>
      </c>
      <c r="B930" s="201">
        <v>49</v>
      </c>
      <c r="C930" s="201" t="s">
        <v>14</v>
      </c>
      <c r="D930" s="202" t="s">
        <v>1398</v>
      </c>
      <c r="E930" s="298" t="s">
        <v>1044</v>
      </c>
      <c r="F930" s="299"/>
      <c r="G930" s="201" t="s">
        <v>1109</v>
      </c>
      <c r="H930" s="203">
        <v>2</v>
      </c>
      <c r="I930" s="204">
        <f>TRUNC(L930*$N$2,2)</f>
        <v>19.13</v>
      </c>
      <c r="J930" s="204">
        <f t="shared" si="136"/>
        <v>38.26</v>
      </c>
      <c r="L930" s="80">
        <v>19.13</v>
      </c>
    </row>
    <row r="931" spans="1:12" ht="15" x14ac:dyDescent="0.25">
      <c r="A931" s="201" t="s">
        <v>1042</v>
      </c>
      <c r="B931" s="201">
        <v>8782</v>
      </c>
      <c r="C931" s="201" t="s">
        <v>14</v>
      </c>
      <c r="D931" s="202" t="s">
        <v>1399</v>
      </c>
      <c r="E931" s="298" t="s">
        <v>1046</v>
      </c>
      <c r="F931" s="299"/>
      <c r="G931" s="201" t="s">
        <v>679</v>
      </c>
      <c r="H931" s="203">
        <v>1</v>
      </c>
      <c r="I931" s="204">
        <f>TRUNC(L931*$N$2,2)</f>
        <v>708.15</v>
      </c>
      <c r="J931" s="204">
        <f t="shared" si="136"/>
        <v>708.15</v>
      </c>
      <c r="L931" s="80">
        <v>708.15</v>
      </c>
    </row>
    <row r="932" spans="1:12" ht="15" x14ac:dyDescent="0.25">
      <c r="A932" s="205"/>
      <c r="B932" s="205"/>
      <c r="C932" s="205"/>
      <c r="D932" s="206"/>
      <c r="E932" s="206"/>
      <c r="F932" s="207"/>
      <c r="G932" s="206"/>
      <c r="H932" s="207"/>
      <c r="I932" s="206"/>
      <c r="J932" s="207">
        <f>SUBTOTAL(9,J927:J931)</f>
        <v>788.58999999999992</v>
      </c>
      <c r="L932" s="81"/>
    </row>
    <row r="933" spans="1:12" ht="15.75" x14ac:dyDescent="0.25">
      <c r="A933" s="190" t="s">
        <v>926</v>
      </c>
      <c r="B933" s="190" t="s">
        <v>718</v>
      </c>
      <c r="C933" s="190" t="s">
        <v>717</v>
      </c>
      <c r="D933" s="191" t="s">
        <v>716</v>
      </c>
      <c r="E933" s="294" t="s">
        <v>1037</v>
      </c>
      <c r="F933" s="295"/>
      <c r="G933" s="190" t="s">
        <v>715</v>
      </c>
      <c r="H933" s="192" t="s">
        <v>714</v>
      </c>
      <c r="I933" s="192" t="s">
        <v>713</v>
      </c>
      <c r="J933" s="192" t="s">
        <v>221</v>
      </c>
      <c r="L933" s="75" t="s">
        <v>713</v>
      </c>
    </row>
    <row r="934" spans="1:12" ht="45" x14ac:dyDescent="0.25">
      <c r="A934" s="193" t="s">
        <v>1038</v>
      </c>
      <c r="B934" s="193" t="s">
        <v>775</v>
      </c>
      <c r="C934" s="193" t="s">
        <v>681</v>
      </c>
      <c r="D934" s="194" t="s">
        <v>135</v>
      </c>
      <c r="E934" s="300" t="s">
        <v>1039</v>
      </c>
      <c r="F934" s="301"/>
      <c r="G934" s="193" t="s">
        <v>33</v>
      </c>
      <c r="H934" s="195">
        <v>1</v>
      </c>
      <c r="I934" s="196">
        <f>J934</f>
        <v>607.53</v>
      </c>
      <c r="J934" s="196">
        <f>J938</f>
        <v>607.53</v>
      </c>
      <c r="L934" s="77">
        <f>M934</f>
        <v>0</v>
      </c>
    </row>
    <row r="935" spans="1:12" ht="45" x14ac:dyDescent="0.25">
      <c r="A935" s="197" t="s">
        <v>1040</v>
      </c>
      <c r="B935" s="197">
        <v>88264</v>
      </c>
      <c r="C935" s="197" t="s">
        <v>7</v>
      </c>
      <c r="D935" s="198" t="s">
        <v>1122</v>
      </c>
      <c r="E935" s="296" t="s">
        <v>1039</v>
      </c>
      <c r="F935" s="297"/>
      <c r="G935" s="197" t="s">
        <v>8</v>
      </c>
      <c r="H935" s="199">
        <v>1.5</v>
      </c>
      <c r="I935" s="200">
        <f>TRUNC(L935*$N$2,2)</f>
        <v>25.62</v>
      </c>
      <c r="J935" s="200">
        <f t="shared" ref="J935:J936" si="137">TRUNC(I935*H935,2)</f>
        <v>38.43</v>
      </c>
      <c r="L935" s="79">
        <v>25.62</v>
      </c>
    </row>
    <row r="936" spans="1:12" ht="45" x14ac:dyDescent="0.25">
      <c r="A936" s="197" t="s">
        <v>1040</v>
      </c>
      <c r="B936" s="197">
        <v>88247</v>
      </c>
      <c r="C936" s="197" t="s">
        <v>7</v>
      </c>
      <c r="D936" s="198" t="s">
        <v>1373</v>
      </c>
      <c r="E936" s="296" t="s">
        <v>1039</v>
      </c>
      <c r="F936" s="297"/>
      <c r="G936" s="197" t="s">
        <v>8</v>
      </c>
      <c r="H936" s="199">
        <v>3</v>
      </c>
      <c r="I936" s="200">
        <f>TRUNC(L936*$N$2,2)</f>
        <v>21.42</v>
      </c>
      <c r="J936" s="200">
        <f t="shared" si="137"/>
        <v>64.260000000000005</v>
      </c>
      <c r="L936" s="79">
        <v>21.42</v>
      </c>
    </row>
    <row r="937" spans="1:12" ht="30" x14ac:dyDescent="0.25">
      <c r="A937" s="201" t="s">
        <v>1042</v>
      </c>
      <c r="B937" s="201" t="s">
        <v>1575</v>
      </c>
      <c r="C937" s="201" t="s">
        <v>681</v>
      </c>
      <c r="D937" s="202" t="s">
        <v>1400</v>
      </c>
      <c r="E937" s="298" t="s">
        <v>1046</v>
      </c>
      <c r="F937" s="299"/>
      <c r="G937" s="201" t="s">
        <v>33</v>
      </c>
      <c r="H937" s="203">
        <v>1</v>
      </c>
      <c r="I937" s="204">
        <f>TRUNC(L937*$N$2,2)</f>
        <v>504.84</v>
      </c>
      <c r="J937" s="204">
        <f>TRUNC(I937*H937,2)</f>
        <v>504.84</v>
      </c>
      <c r="L937" s="80">
        <v>504.84</v>
      </c>
    </row>
    <row r="938" spans="1:12" ht="15" x14ac:dyDescent="0.25">
      <c r="A938" s="205"/>
      <c r="B938" s="205"/>
      <c r="C938" s="205"/>
      <c r="D938" s="206"/>
      <c r="E938" s="206"/>
      <c r="F938" s="207"/>
      <c r="G938" s="206"/>
      <c r="H938" s="207"/>
      <c r="I938" s="206"/>
      <c r="J938" s="207">
        <f>SUBTOTAL(9,J935:J937)</f>
        <v>607.53</v>
      </c>
      <c r="L938" s="81"/>
    </row>
    <row r="939" spans="1:12" ht="15.75" x14ac:dyDescent="0.25">
      <c r="A939" s="190" t="s">
        <v>927</v>
      </c>
      <c r="B939" s="190" t="s">
        <v>718</v>
      </c>
      <c r="C939" s="190" t="s">
        <v>717</v>
      </c>
      <c r="D939" s="191" t="s">
        <v>716</v>
      </c>
      <c r="E939" s="294" t="s">
        <v>1037</v>
      </c>
      <c r="F939" s="295"/>
      <c r="G939" s="190" t="s">
        <v>715</v>
      </c>
      <c r="H939" s="192" t="s">
        <v>714</v>
      </c>
      <c r="I939" s="192" t="s">
        <v>713</v>
      </c>
      <c r="J939" s="192" t="s">
        <v>221</v>
      </c>
      <c r="L939" s="75" t="s">
        <v>713</v>
      </c>
    </row>
    <row r="940" spans="1:12" ht="60" x14ac:dyDescent="0.25">
      <c r="A940" s="193" t="s">
        <v>1038</v>
      </c>
      <c r="B940" s="193">
        <v>98287</v>
      </c>
      <c r="C940" s="193" t="s">
        <v>7</v>
      </c>
      <c r="D940" s="194" t="s">
        <v>161</v>
      </c>
      <c r="E940" s="300" t="s">
        <v>1385</v>
      </c>
      <c r="F940" s="301"/>
      <c r="G940" s="193" t="s">
        <v>19</v>
      </c>
      <c r="H940" s="195">
        <v>1</v>
      </c>
      <c r="I940" s="196">
        <f>J940</f>
        <v>1.56</v>
      </c>
      <c r="J940" s="196">
        <f>J944</f>
        <v>1.56</v>
      </c>
      <c r="L940" s="77">
        <f>M940</f>
        <v>0</v>
      </c>
    </row>
    <row r="941" spans="1:12" ht="45" x14ac:dyDescent="0.25">
      <c r="A941" s="197" t="s">
        <v>1040</v>
      </c>
      <c r="B941" s="197">
        <v>88247</v>
      </c>
      <c r="C941" s="197" t="s">
        <v>7</v>
      </c>
      <c r="D941" s="198" t="s">
        <v>1373</v>
      </c>
      <c r="E941" s="296" t="s">
        <v>1039</v>
      </c>
      <c r="F941" s="297"/>
      <c r="G941" s="197" t="s">
        <v>8</v>
      </c>
      <c r="H941" s="199">
        <v>1.4800000000000001E-2</v>
      </c>
      <c r="I941" s="200">
        <f>TRUNC(L941*$N$2,2)</f>
        <v>21.42</v>
      </c>
      <c r="J941" s="200">
        <f t="shared" ref="J941:J942" si="138">TRUNC(I941*H941,2)</f>
        <v>0.31</v>
      </c>
      <c r="L941" s="79">
        <v>21.42</v>
      </c>
    </row>
    <row r="942" spans="1:12" ht="45" x14ac:dyDescent="0.25">
      <c r="A942" s="197" t="s">
        <v>1040</v>
      </c>
      <c r="B942" s="197">
        <v>88264</v>
      </c>
      <c r="C942" s="197" t="s">
        <v>7</v>
      </c>
      <c r="D942" s="198" t="s">
        <v>1122</v>
      </c>
      <c r="E942" s="296" t="s">
        <v>1039</v>
      </c>
      <c r="F942" s="297"/>
      <c r="G942" s="197" t="s">
        <v>8</v>
      </c>
      <c r="H942" s="199">
        <v>1.4800000000000001E-2</v>
      </c>
      <c r="I942" s="200">
        <f>TRUNC(L942*$N$2,2)</f>
        <v>25.62</v>
      </c>
      <c r="J942" s="200">
        <f t="shared" si="138"/>
        <v>0.37</v>
      </c>
      <c r="L942" s="79">
        <v>25.62</v>
      </c>
    </row>
    <row r="943" spans="1:12" ht="30" x14ac:dyDescent="0.25">
      <c r="A943" s="201" t="s">
        <v>1042</v>
      </c>
      <c r="B943" s="201">
        <v>11901</v>
      </c>
      <c r="C943" s="201" t="s">
        <v>7</v>
      </c>
      <c r="D943" s="202" t="s">
        <v>1401</v>
      </c>
      <c r="E943" s="298" t="s">
        <v>1046</v>
      </c>
      <c r="F943" s="299"/>
      <c r="G943" s="201" t="s">
        <v>19</v>
      </c>
      <c r="H943" s="203">
        <v>1.05</v>
      </c>
      <c r="I943" s="204">
        <f>TRUNC(L943*$N$2,2)</f>
        <v>0.84</v>
      </c>
      <c r="J943" s="204">
        <f>TRUNC(I943*H943,2)</f>
        <v>0.88</v>
      </c>
      <c r="L943" s="80">
        <v>0.84</v>
      </c>
    </row>
    <row r="944" spans="1:12" ht="15" x14ac:dyDescent="0.25">
      <c r="A944" s="205"/>
      <c r="B944" s="205"/>
      <c r="C944" s="205"/>
      <c r="D944" s="206"/>
      <c r="E944" s="206"/>
      <c r="F944" s="207"/>
      <c r="G944" s="206"/>
      <c r="H944" s="207"/>
      <c r="I944" s="206"/>
      <c r="J944" s="207">
        <f>SUBTOTAL(9,J941:J943)</f>
        <v>1.56</v>
      </c>
      <c r="L944" s="81"/>
    </row>
    <row r="945" spans="1:12" ht="15.75" x14ac:dyDescent="0.25">
      <c r="A945" s="190" t="s">
        <v>928</v>
      </c>
      <c r="B945" s="190" t="s">
        <v>718</v>
      </c>
      <c r="C945" s="190" t="s">
        <v>717</v>
      </c>
      <c r="D945" s="191" t="s">
        <v>716</v>
      </c>
      <c r="E945" s="294" t="s">
        <v>1037</v>
      </c>
      <c r="F945" s="295"/>
      <c r="G945" s="190" t="s">
        <v>715</v>
      </c>
      <c r="H945" s="192" t="s">
        <v>714</v>
      </c>
      <c r="I945" s="192" t="s">
        <v>713</v>
      </c>
      <c r="J945" s="192" t="s">
        <v>221</v>
      </c>
      <c r="L945" s="75" t="s">
        <v>713</v>
      </c>
    </row>
    <row r="946" spans="1:12" ht="14.25" customHeight="1" x14ac:dyDescent="0.25">
      <c r="A946" s="193" t="s">
        <v>1038</v>
      </c>
      <c r="B946" s="193">
        <v>7138</v>
      </c>
      <c r="C946" s="193" t="s">
        <v>14</v>
      </c>
      <c r="D946" s="194" t="s">
        <v>160</v>
      </c>
      <c r="E946" s="300" t="s">
        <v>1396</v>
      </c>
      <c r="F946" s="301"/>
      <c r="G946" s="193" t="s">
        <v>682</v>
      </c>
      <c r="H946" s="195">
        <v>1</v>
      </c>
      <c r="I946" s="196">
        <f>J946</f>
        <v>12.170000000000002</v>
      </c>
      <c r="J946" s="196">
        <f>J953</f>
        <v>12.170000000000002</v>
      </c>
      <c r="L946" s="77">
        <f>M946</f>
        <v>0</v>
      </c>
    </row>
    <row r="947" spans="1:12" ht="45" x14ac:dyDescent="0.25">
      <c r="A947" s="197" t="s">
        <v>1040</v>
      </c>
      <c r="B947" s="197">
        <v>10549</v>
      </c>
      <c r="C947" s="197" t="s">
        <v>14</v>
      </c>
      <c r="D947" s="198" t="s">
        <v>1107</v>
      </c>
      <c r="E947" s="296" t="s">
        <v>1108</v>
      </c>
      <c r="F947" s="297"/>
      <c r="G947" s="197" t="s">
        <v>1109</v>
      </c>
      <c r="H947" s="199">
        <v>0.14000000000000001</v>
      </c>
      <c r="I947" s="200">
        <f t="shared" ref="I947:I952" si="139">TRUNC(L947*$N$2,2)</f>
        <v>3.79</v>
      </c>
      <c r="J947" s="200">
        <f t="shared" ref="J947:J952" si="140">TRUNC(I947*H947,2)</f>
        <v>0.53</v>
      </c>
      <c r="L947" s="79">
        <v>3.79</v>
      </c>
    </row>
    <row r="948" spans="1:12" ht="45" x14ac:dyDescent="0.25">
      <c r="A948" s="197" t="s">
        <v>1040</v>
      </c>
      <c r="B948" s="197">
        <v>10552</v>
      </c>
      <c r="C948" s="197" t="s">
        <v>14</v>
      </c>
      <c r="D948" s="198" t="s">
        <v>1362</v>
      </c>
      <c r="E948" s="296" t="s">
        <v>1108</v>
      </c>
      <c r="F948" s="297"/>
      <c r="G948" s="197" t="s">
        <v>1109</v>
      </c>
      <c r="H948" s="199">
        <v>0.14000000000000001</v>
      </c>
      <c r="I948" s="200">
        <f t="shared" si="139"/>
        <v>3.65</v>
      </c>
      <c r="J948" s="200">
        <f t="shared" si="140"/>
        <v>0.51</v>
      </c>
      <c r="L948" s="79">
        <v>3.65</v>
      </c>
    </row>
    <row r="949" spans="1:12" ht="30" x14ac:dyDescent="0.25">
      <c r="A949" s="201" t="s">
        <v>1042</v>
      </c>
      <c r="B949" s="201" t="s">
        <v>1560</v>
      </c>
      <c r="C949" s="201" t="s">
        <v>14</v>
      </c>
      <c r="D949" s="202" t="s">
        <v>1364</v>
      </c>
      <c r="E949" s="298" t="s">
        <v>1044</v>
      </c>
      <c r="F949" s="299"/>
      <c r="G949" s="201" t="s">
        <v>1109</v>
      </c>
      <c r="H949" s="203">
        <v>0.14000000000000001</v>
      </c>
      <c r="I949" s="204">
        <f t="shared" si="139"/>
        <v>19.13</v>
      </c>
      <c r="J949" s="204">
        <f t="shared" si="140"/>
        <v>2.67</v>
      </c>
      <c r="L949" s="80">
        <v>19.13</v>
      </c>
    </row>
    <row r="950" spans="1:12" ht="30" x14ac:dyDescent="0.25">
      <c r="A950" s="201" t="s">
        <v>1042</v>
      </c>
      <c r="B950" s="201" t="s">
        <v>1551</v>
      </c>
      <c r="C950" s="201" t="s">
        <v>14</v>
      </c>
      <c r="D950" s="202" t="s">
        <v>1112</v>
      </c>
      <c r="E950" s="298" t="s">
        <v>1044</v>
      </c>
      <c r="F950" s="299"/>
      <c r="G950" s="201" t="s">
        <v>1109</v>
      </c>
      <c r="H950" s="203">
        <v>0.14000000000000001</v>
      </c>
      <c r="I950" s="204">
        <f t="shared" si="139"/>
        <v>13.65</v>
      </c>
      <c r="J950" s="204">
        <f t="shared" si="140"/>
        <v>1.91</v>
      </c>
      <c r="L950" s="80">
        <v>13.65</v>
      </c>
    </row>
    <row r="951" spans="1:12" ht="30" x14ac:dyDescent="0.25">
      <c r="A951" s="201" t="s">
        <v>1042</v>
      </c>
      <c r="B951" s="201" t="s">
        <v>1576</v>
      </c>
      <c r="C951" s="201" t="s">
        <v>14</v>
      </c>
      <c r="D951" s="202" t="s">
        <v>1402</v>
      </c>
      <c r="E951" s="298" t="s">
        <v>1046</v>
      </c>
      <c r="F951" s="299"/>
      <c r="G951" s="201" t="s">
        <v>696</v>
      </c>
      <c r="H951" s="203">
        <v>0.1</v>
      </c>
      <c r="I951" s="204">
        <f t="shared" si="139"/>
        <v>25</v>
      </c>
      <c r="J951" s="204">
        <f t="shared" si="140"/>
        <v>2.5</v>
      </c>
      <c r="L951" s="80">
        <v>25</v>
      </c>
    </row>
    <row r="952" spans="1:12" ht="15" x14ac:dyDescent="0.25">
      <c r="A952" s="201" t="s">
        <v>1042</v>
      </c>
      <c r="B952" s="201">
        <v>6477</v>
      </c>
      <c r="C952" s="201" t="s">
        <v>14</v>
      </c>
      <c r="D952" s="202" t="s">
        <v>1403</v>
      </c>
      <c r="E952" s="298" t="s">
        <v>1046</v>
      </c>
      <c r="F952" s="299"/>
      <c r="G952" s="201" t="s">
        <v>682</v>
      </c>
      <c r="H952" s="203">
        <v>1.05</v>
      </c>
      <c r="I952" s="204">
        <f t="shared" si="139"/>
        <v>3.86</v>
      </c>
      <c r="J952" s="204">
        <f t="shared" si="140"/>
        <v>4.05</v>
      </c>
      <c r="L952" s="80">
        <v>3.86</v>
      </c>
    </row>
    <row r="953" spans="1:12" ht="15" x14ac:dyDescent="0.25">
      <c r="A953" s="205"/>
      <c r="B953" s="205"/>
      <c r="C953" s="205"/>
      <c r="D953" s="206"/>
      <c r="E953" s="206"/>
      <c r="F953" s="207"/>
      <c r="G953" s="206"/>
      <c r="H953" s="207"/>
      <c r="I953" s="206"/>
      <c r="J953" s="207">
        <f>SUBTOTAL(9,J947:J952)</f>
        <v>12.170000000000002</v>
      </c>
      <c r="L953" s="81"/>
    </row>
    <row r="954" spans="1:12" ht="15.75" x14ac:dyDescent="0.25">
      <c r="A954" s="190" t="s">
        <v>929</v>
      </c>
      <c r="B954" s="190" t="s">
        <v>718</v>
      </c>
      <c r="C954" s="190" t="s">
        <v>717</v>
      </c>
      <c r="D954" s="191" t="s">
        <v>716</v>
      </c>
      <c r="E954" s="294" t="s">
        <v>1037</v>
      </c>
      <c r="F954" s="295"/>
      <c r="G954" s="190" t="s">
        <v>715</v>
      </c>
      <c r="H954" s="192" t="s">
        <v>714</v>
      </c>
      <c r="I954" s="192" t="s">
        <v>713</v>
      </c>
      <c r="J954" s="192" t="s">
        <v>221</v>
      </c>
      <c r="L954" s="75" t="s">
        <v>713</v>
      </c>
    </row>
    <row r="955" spans="1:12" ht="30" x14ac:dyDescent="0.25">
      <c r="A955" s="193" t="s">
        <v>1038</v>
      </c>
      <c r="B955" s="193">
        <v>1060206</v>
      </c>
      <c r="C955" s="193" t="s">
        <v>680</v>
      </c>
      <c r="D955" s="194" t="s">
        <v>476</v>
      </c>
      <c r="E955" s="300">
        <v>10602</v>
      </c>
      <c r="F955" s="301"/>
      <c r="G955" s="193" t="s">
        <v>679</v>
      </c>
      <c r="H955" s="195">
        <v>1</v>
      </c>
      <c r="I955" s="196">
        <f>J955</f>
        <v>247.51999999999998</v>
      </c>
      <c r="J955" s="196">
        <f>J964</f>
        <v>247.51999999999998</v>
      </c>
      <c r="L955" s="77">
        <f>M955</f>
        <v>0</v>
      </c>
    </row>
    <row r="956" spans="1:12" ht="45" x14ac:dyDescent="0.25">
      <c r="A956" s="201" t="s">
        <v>1042</v>
      </c>
      <c r="B956" s="201" t="s">
        <v>1577</v>
      </c>
      <c r="C956" s="201" t="s">
        <v>680</v>
      </c>
      <c r="D956" s="202" t="s">
        <v>1404</v>
      </c>
      <c r="E956" s="298" t="s">
        <v>1071</v>
      </c>
      <c r="F956" s="299"/>
      <c r="G956" s="201" t="s">
        <v>19</v>
      </c>
      <c r="H956" s="203">
        <v>4</v>
      </c>
      <c r="I956" s="204">
        <f t="shared" ref="I956:I963" si="141">TRUNC(L956*$N$2,2)</f>
        <v>8.2799999999999994</v>
      </c>
      <c r="J956" s="204">
        <f t="shared" ref="J956:J963" si="142">TRUNC(I956*H956,2)</f>
        <v>33.119999999999997</v>
      </c>
      <c r="L956" s="80">
        <v>8.2799999999999994</v>
      </c>
    </row>
    <row r="957" spans="1:12" ht="45" x14ac:dyDescent="0.25">
      <c r="A957" s="201" t="s">
        <v>1042</v>
      </c>
      <c r="B957" s="201" t="s">
        <v>1578</v>
      </c>
      <c r="C957" s="201" t="s">
        <v>680</v>
      </c>
      <c r="D957" s="202" t="s">
        <v>1405</v>
      </c>
      <c r="E957" s="298" t="s">
        <v>1071</v>
      </c>
      <c r="F957" s="299"/>
      <c r="G957" s="201" t="s">
        <v>33</v>
      </c>
      <c r="H957" s="203">
        <v>1</v>
      </c>
      <c r="I957" s="204">
        <f t="shared" si="141"/>
        <v>5.49</v>
      </c>
      <c r="J957" s="204">
        <f t="shared" si="142"/>
        <v>5.49</v>
      </c>
      <c r="L957" s="80">
        <v>5.49</v>
      </c>
    </row>
    <row r="958" spans="1:12" ht="60" x14ac:dyDescent="0.25">
      <c r="A958" s="201" t="s">
        <v>1042</v>
      </c>
      <c r="B958" s="201" t="s">
        <v>1579</v>
      </c>
      <c r="C958" s="201" t="s">
        <v>680</v>
      </c>
      <c r="D958" s="202" t="s">
        <v>1406</v>
      </c>
      <c r="E958" s="298" t="s">
        <v>1071</v>
      </c>
      <c r="F958" s="299"/>
      <c r="G958" s="201" t="s">
        <v>19</v>
      </c>
      <c r="H958" s="203">
        <v>4</v>
      </c>
      <c r="I958" s="204">
        <f t="shared" si="141"/>
        <v>13.73</v>
      </c>
      <c r="J958" s="204">
        <f t="shared" si="142"/>
        <v>54.92</v>
      </c>
      <c r="L958" s="80">
        <v>13.73</v>
      </c>
    </row>
    <row r="959" spans="1:12" ht="60" x14ac:dyDescent="0.25">
      <c r="A959" s="201" t="s">
        <v>1042</v>
      </c>
      <c r="B959" s="201" t="s">
        <v>1580</v>
      </c>
      <c r="C959" s="201" t="s">
        <v>680</v>
      </c>
      <c r="D959" s="202" t="s">
        <v>1407</v>
      </c>
      <c r="E959" s="298" t="s">
        <v>1071</v>
      </c>
      <c r="F959" s="299"/>
      <c r="G959" s="201" t="s">
        <v>19</v>
      </c>
      <c r="H959" s="203">
        <v>2</v>
      </c>
      <c r="I959" s="204">
        <f t="shared" si="141"/>
        <v>8.39</v>
      </c>
      <c r="J959" s="204">
        <f t="shared" si="142"/>
        <v>16.78</v>
      </c>
      <c r="L959" s="80">
        <v>8.39</v>
      </c>
    </row>
    <row r="960" spans="1:12" ht="60" x14ac:dyDescent="0.25">
      <c r="A960" s="201" t="s">
        <v>1042</v>
      </c>
      <c r="B960" s="201" t="s">
        <v>1581</v>
      </c>
      <c r="C960" s="201" t="s">
        <v>680</v>
      </c>
      <c r="D960" s="202" t="s">
        <v>1408</v>
      </c>
      <c r="E960" s="298" t="s">
        <v>1071</v>
      </c>
      <c r="F960" s="299"/>
      <c r="G960" s="201" t="s">
        <v>19</v>
      </c>
      <c r="H960" s="203">
        <v>4</v>
      </c>
      <c r="I960" s="204">
        <f t="shared" si="141"/>
        <v>12.63</v>
      </c>
      <c r="J960" s="204">
        <f t="shared" si="142"/>
        <v>50.52</v>
      </c>
      <c r="L960" s="80">
        <v>12.63</v>
      </c>
    </row>
    <row r="961" spans="1:12" ht="45" x14ac:dyDescent="0.25">
      <c r="A961" s="201" t="s">
        <v>1042</v>
      </c>
      <c r="B961" s="201" t="s">
        <v>1582</v>
      </c>
      <c r="C961" s="201" t="s">
        <v>680</v>
      </c>
      <c r="D961" s="202" t="s">
        <v>1409</v>
      </c>
      <c r="E961" s="298" t="s">
        <v>1071</v>
      </c>
      <c r="F961" s="299"/>
      <c r="G961" s="201" t="s">
        <v>33</v>
      </c>
      <c r="H961" s="203">
        <v>1</v>
      </c>
      <c r="I961" s="204">
        <f t="shared" si="141"/>
        <v>10.73</v>
      </c>
      <c r="J961" s="204">
        <f t="shared" si="142"/>
        <v>10.73</v>
      </c>
      <c r="L961" s="80">
        <v>10.73</v>
      </c>
    </row>
    <row r="962" spans="1:12" ht="45" x14ac:dyDescent="0.25">
      <c r="A962" s="201" t="s">
        <v>1042</v>
      </c>
      <c r="B962" s="201" t="s">
        <v>1583</v>
      </c>
      <c r="C962" s="201" t="s">
        <v>680</v>
      </c>
      <c r="D962" s="202" t="s">
        <v>1410</v>
      </c>
      <c r="E962" s="298" t="s">
        <v>1071</v>
      </c>
      <c r="F962" s="299"/>
      <c r="G962" s="201" t="s">
        <v>19</v>
      </c>
      <c r="H962" s="203">
        <v>6</v>
      </c>
      <c r="I962" s="204">
        <f t="shared" si="141"/>
        <v>5.35</v>
      </c>
      <c r="J962" s="204">
        <f t="shared" si="142"/>
        <v>32.1</v>
      </c>
      <c r="L962" s="80">
        <v>5.35</v>
      </c>
    </row>
    <row r="963" spans="1:12" ht="30" x14ac:dyDescent="0.25">
      <c r="A963" s="201" t="s">
        <v>1042</v>
      </c>
      <c r="B963" s="201" t="s">
        <v>1584</v>
      </c>
      <c r="C963" s="201" t="s">
        <v>680</v>
      </c>
      <c r="D963" s="202" t="s">
        <v>1411</v>
      </c>
      <c r="E963" s="298" t="s">
        <v>1071</v>
      </c>
      <c r="F963" s="299"/>
      <c r="G963" s="201" t="s">
        <v>33</v>
      </c>
      <c r="H963" s="203">
        <v>1</v>
      </c>
      <c r="I963" s="204">
        <f t="shared" si="141"/>
        <v>43.86</v>
      </c>
      <c r="J963" s="204">
        <f t="shared" si="142"/>
        <v>43.86</v>
      </c>
      <c r="L963" s="80">
        <v>43.86</v>
      </c>
    </row>
    <row r="964" spans="1:12" ht="15" x14ac:dyDescent="0.25">
      <c r="A964" s="205"/>
      <c r="B964" s="205"/>
      <c r="C964" s="205"/>
      <c r="D964" s="206"/>
      <c r="E964" s="206"/>
      <c r="F964" s="207"/>
      <c r="G964" s="206"/>
      <c r="H964" s="207"/>
      <c r="I964" s="206"/>
      <c r="J964" s="207">
        <f>SUBTOTAL(9,J956:J963)</f>
        <v>247.51999999999998</v>
      </c>
      <c r="L964" s="81"/>
    </row>
    <row r="965" spans="1:12" ht="15.75" x14ac:dyDescent="0.25">
      <c r="A965" s="190" t="s">
        <v>930</v>
      </c>
      <c r="B965" s="190" t="s">
        <v>718</v>
      </c>
      <c r="C965" s="190" t="s">
        <v>717</v>
      </c>
      <c r="D965" s="191" t="s">
        <v>716</v>
      </c>
      <c r="E965" s="294" t="s">
        <v>1037</v>
      </c>
      <c r="F965" s="295"/>
      <c r="G965" s="190" t="s">
        <v>715</v>
      </c>
      <c r="H965" s="192" t="s">
        <v>714</v>
      </c>
      <c r="I965" s="192" t="s">
        <v>713</v>
      </c>
      <c r="J965" s="192" t="s">
        <v>221</v>
      </c>
      <c r="L965" s="75" t="s">
        <v>713</v>
      </c>
    </row>
    <row r="966" spans="1:12" ht="30" x14ac:dyDescent="0.25">
      <c r="A966" s="193" t="s">
        <v>1038</v>
      </c>
      <c r="B966" s="193">
        <v>2070405</v>
      </c>
      <c r="C966" s="193" t="s">
        <v>680</v>
      </c>
      <c r="D966" s="194" t="s">
        <v>699</v>
      </c>
      <c r="E966" s="300">
        <v>20704</v>
      </c>
      <c r="F966" s="301"/>
      <c r="G966" s="193" t="s">
        <v>679</v>
      </c>
      <c r="H966" s="195">
        <v>1</v>
      </c>
      <c r="I966" s="196">
        <f>J966</f>
        <v>620.69999999999993</v>
      </c>
      <c r="J966" s="196">
        <f>J980</f>
        <v>620.69999999999993</v>
      </c>
      <c r="L966" s="77">
        <f>M966</f>
        <v>0</v>
      </c>
    </row>
    <row r="967" spans="1:12" ht="30" x14ac:dyDescent="0.25">
      <c r="A967" s="201" t="s">
        <v>1042</v>
      </c>
      <c r="B967" s="201" t="s">
        <v>1585</v>
      </c>
      <c r="C967" s="201" t="s">
        <v>680</v>
      </c>
      <c r="D967" s="202" t="s">
        <v>1191</v>
      </c>
      <c r="E967" s="298" t="s">
        <v>1071</v>
      </c>
      <c r="F967" s="299"/>
      <c r="G967" s="201" t="s">
        <v>8</v>
      </c>
      <c r="H967" s="203">
        <v>4.3619000000000003</v>
      </c>
      <c r="I967" s="204">
        <f t="shared" ref="I967:I979" si="143">TRUNC(L967*$N$2,2)</f>
        <v>21.01</v>
      </c>
      <c r="J967" s="204">
        <f t="shared" ref="J967:J979" si="144">TRUNC(I967*H967,2)</f>
        <v>91.64</v>
      </c>
      <c r="L967" s="80">
        <v>21.01</v>
      </c>
    </row>
    <row r="968" spans="1:12" ht="45" x14ac:dyDescent="0.25">
      <c r="A968" s="201" t="s">
        <v>1042</v>
      </c>
      <c r="B968" s="201" t="s">
        <v>1586</v>
      </c>
      <c r="C968" s="201" t="s">
        <v>680</v>
      </c>
      <c r="D968" s="202" t="s">
        <v>1412</v>
      </c>
      <c r="E968" s="298" t="s">
        <v>1046</v>
      </c>
      <c r="F968" s="299"/>
      <c r="G968" s="201" t="s">
        <v>33</v>
      </c>
      <c r="H968" s="203">
        <v>9</v>
      </c>
      <c r="I968" s="204">
        <f t="shared" si="143"/>
        <v>1.1599999999999999</v>
      </c>
      <c r="J968" s="204">
        <f t="shared" si="144"/>
        <v>10.44</v>
      </c>
      <c r="L968" s="80">
        <v>1.1599999999999999</v>
      </c>
    </row>
    <row r="969" spans="1:12" ht="45" x14ac:dyDescent="0.25">
      <c r="A969" s="201" t="s">
        <v>1042</v>
      </c>
      <c r="B969" s="201" t="s">
        <v>1587</v>
      </c>
      <c r="C969" s="201" t="s">
        <v>680</v>
      </c>
      <c r="D969" s="202" t="s">
        <v>1413</v>
      </c>
      <c r="E969" s="298" t="s">
        <v>1046</v>
      </c>
      <c r="F969" s="299"/>
      <c r="G969" s="201" t="s">
        <v>33</v>
      </c>
      <c r="H969" s="203">
        <v>2</v>
      </c>
      <c r="I969" s="204">
        <f t="shared" si="143"/>
        <v>20.27</v>
      </c>
      <c r="J969" s="204">
        <f t="shared" si="144"/>
        <v>40.54</v>
      </c>
      <c r="L969" s="80">
        <v>20.27</v>
      </c>
    </row>
    <row r="970" spans="1:12" ht="45" x14ac:dyDescent="0.25">
      <c r="A970" s="201" t="s">
        <v>1042</v>
      </c>
      <c r="B970" s="201" t="s">
        <v>1588</v>
      </c>
      <c r="C970" s="201" t="s">
        <v>680</v>
      </c>
      <c r="D970" s="202" t="s">
        <v>1414</v>
      </c>
      <c r="E970" s="298" t="s">
        <v>1046</v>
      </c>
      <c r="F970" s="299"/>
      <c r="G970" s="201" t="s">
        <v>33</v>
      </c>
      <c r="H970" s="203">
        <v>10</v>
      </c>
      <c r="I970" s="204">
        <f t="shared" si="143"/>
        <v>0.98</v>
      </c>
      <c r="J970" s="204">
        <f t="shared" si="144"/>
        <v>9.8000000000000007</v>
      </c>
      <c r="L970" s="80">
        <v>0.98</v>
      </c>
    </row>
    <row r="971" spans="1:12" ht="30" x14ac:dyDescent="0.25">
      <c r="A971" s="201" t="s">
        <v>1042</v>
      </c>
      <c r="B971" s="201" t="s">
        <v>1589</v>
      </c>
      <c r="C971" s="201" t="s">
        <v>680</v>
      </c>
      <c r="D971" s="202" t="s">
        <v>1415</v>
      </c>
      <c r="E971" s="298" t="s">
        <v>1046</v>
      </c>
      <c r="F971" s="299"/>
      <c r="G971" s="201" t="s">
        <v>33</v>
      </c>
      <c r="H971" s="203">
        <v>6</v>
      </c>
      <c r="I971" s="204">
        <f t="shared" si="143"/>
        <v>1.33</v>
      </c>
      <c r="J971" s="204">
        <f t="shared" si="144"/>
        <v>7.98</v>
      </c>
      <c r="L971" s="80">
        <v>1.33</v>
      </c>
    </row>
    <row r="972" spans="1:12" ht="45" x14ac:dyDescent="0.25">
      <c r="A972" s="201" t="s">
        <v>1042</v>
      </c>
      <c r="B972" s="201" t="s">
        <v>1590</v>
      </c>
      <c r="C972" s="201" t="s">
        <v>680</v>
      </c>
      <c r="D972" s="202" t="s">
        <v>1416</v>
      </c>
      <c r="E972" s="298" t="s">
        <v>1046</v>
      </c>
      <c r="F972" s="299"/>
      <c r="G972" s="201" t="s">
        <v>33</v>
      </c>
      <c r="H972" s="203">
        <v>8</v>
      </c>
      <c r="I972" s="204">
        <f t="shared" si="143"/>
        <v>0.49</v>
      </c>
      <c r="J972" s="204">
        <f t="shared" si="144"/>
        <v>3.92</v>
      </c>
      <c r="L972" s="80">
        <v>0.49</v>
      </c>
    </row>
    <row r="973" spans="1:12" ht="30" x14ac:dyDescent="0.25">
      <c r="A973" s="201" t="s">
        <v>1042</v>
      </c>
      <c r="B973" s="201" t="s">
        <v>1591</v>
      </c>
      <c r="C973" s="201" t="s">
        <v>680</v>
      </c>
      <c r="D973" s="202" t="s">
        <v>1417</v>
      </c>
      <c r="E973" s="298" t="s">
        <v>1046</v>
      </c>
      <c r="F973" s="299"/>
      <c r="G973" s="201" t="s">
        <v>19</v>
      </c>
      <c r="H973" s="203">
        <v>3</v>
      </c>
      <c r="I973" s="204">
        <f t="shared" si="143"/>
        <v>4.37</v>
      </c>
      <c r="J973" s="204">
        <f t="shared" si="144"/>
        <v>13.11</v>
      </c>
      <c r="L973" s="80">
        <v>4.37</v>
      </c>
    </row>
    <row r="974" spans="1:12" ht="30" x14ac:dyDescent="0.25">
      <c r="A974" s="201" t="s">
        <v>1042</v>
      </c>
      <c r="B974" s="201" t="s">
        <v>1592</v>
      </c>
      <c r="C974" s="201" t="s">
        <v>680</v>
      </c>
      <c r="D974" s="202" t="s">
        <v>1418</v>
      </c>
      <c r="E974" s="298" t="s">
        <v>1071</v>
      </c>
      <c r="F974" s="299"/>
      <c r="G974" s="201" t="s">
        <v>8</v>
      </c>
      <c r="H974" s="203">
        <v>4.3619000000000003</v>
      </c>
      <c r="I974" s="204">
        <f t="shared" si="143"/>
        <v>28.04</v>
      </c>
      <c r="J974" s="204">
        <f t="shared" si="144"/>
        <v>122.3</v>
      </c>
      <c r="L974" s="80">
        <v>28.04</v>
      </c>
    </row>
    <row r="975" spans="1:12" ht="45" x14ac:dyDescent="0.25">
      <c r="A975" s="201" t="s">
        <v>1042</v>
      </c>
      <c r="B975" s="201" t="s">
        <v>1593</v>
      </c>
      <c r="C975" s="201" t="s">
        <v>680</v>
      </c>
      <c r="D975" s="202" t="s">
        <v>1419</v>
      </c>
      <c r="E975" s="298" t="s">
        <v>1046</v>
      </c>
      <c r="F975" s="299"/>
      <c r="G975" s="201" t="s">
        <v>19</v>
      </c>
      <c r="H975" s="203">
        <v>3</v>
      </c>
      <c r="I975" s="204">
        <f t="shared" si="143"/>
        <v>38.31</v>
      </c>
      <c r="J975" s="204">
        <f t="shared" si="144"/>
        <v>114.93</v>
      </c>
      <c r="L975" s="80">
        <v>38.31</v>
      </c>
    </row>
    <row r="976" spans="1:12" ht="45" x14ac:dyDescent="0.25">
      <c r="A976" s="201" t="s">
        <v>1042</v>
      </c>
      <c r="B976" s="201" t="s">
        <v>1594</v>
      </c>
      <c r="C976" s="201" t="s">
        <v>680</v>
      </c>
      <c r="D976" s="202" t="s">
        <v>1420</v>
      </c>
      <c r="E976" s="298" t="s">
        <v>1046</v>
      </c>
      <c r="F976" s="299"/>
      <c r="G976" s="201" t="s">
        <v>19</v>
      </c>
      <c r="H976" s="203">
        <v>3</v>
      </c>
      <c r="I976" s="204">
        <f t="shared" si="143"/>
        <v>57.63</v>
      </c>
      <c r="J976" s="204">
        <f t="shared" si="144"/>
        <v>172.89</v>
      </c>
      <c r="L976" s="80">
        <v>57.63</v>
      </c>
    </row>
    <row r="977" spans="1:13" ht="45" x14ac:dyDescent="0.25">
      <c r="A977" s="201" t="s">
        <v>1042</v>
      </c>
      <c r="B977" s="201" t="s">
        <v>1595</v>
      </c>
      <c r="C977" s="201" t="s">
        <v>680</v>
      </c>
      <c r="D977" s="202" t="s">
        <v>1421</v>
      </c>
      <c r="E977" s="298" t="s">
        <v>1046</v>
      </c>
      <c r="F977" s="299"/>
      <c r="G977" s="201" t="s">
        <v>33</v>
      </c>
      <c r="H977" s="203">
        <v>6</v>
      </c>
      <c r="I977" s="204">
        <f t="shared" si="143"/>
        <v>1.66</v>
      </c>
      <c r="J977" s="204">
        <f t="shared" si="144"/>
        <v>9.9600000000000009</v>
      </c>
      <c r="L977" s="80">
        <v>1.66</v>
      </c>
    </row>
    <row r="978" spans="1:13" ht="45" x14ac:dyDescent="0.25">
      <c r="A978" s="201" t="s">
        <v>1042</v>
      </c>
      <c r="B978" s="201" t="s">
        <v>1596</v>
      </c>
      <c r="C978" s="201" t="s">
        <v>680</v>
      </c>
      <c r="D978" s="202" t="s">
        <v>1422</v>
      </c>
      <c r="E978" s="298" t="s">
        <v>1046</v>
      </c>
      <c r="F978" s="299"/>
      <c r="G978" s="201" t="s">
        <v>33</v>
      </c>
      <c r="H978" s="203">
        <v>6</v>
      </c>
      <c r="I978" s="204">
        <f t="shared" si="143"/>
        <v>1.76</v>
      </c>
      <c r="J978" s="204">
        <f t="shared" si="144"/>
        <v>10.56</v>
      </c>
      <c r="L978" s="80">
        <v>1.76</v>
      </c>
    </row>
    <row r="979" spans="1:13" ht="60" x14ac:dyDescent="0.25">
      <c r="A979" s="201" t="s">
        <v>1042</v>
      </c>
      <c r="B979" s="201" t="s">
        <v>1597</v>
      </c>
      <c r="C979" s="201" t="s">
        <v>680</v>
      </c>
      <c r="D979" s="202" t="s">
        <v>1423</v>
      </c>
      <c r="E979" s="298" t="s">
        <v>1046</v>
      </c>
      <c r="F979" s="299"/>
      <c r="G979" s="201" t="s">
        <v>19</v>
      </c>
      <c r="H979" s="203">
        <v>3</v>
      </c>
      <c r="I979" s="204">
        <f t="shared" si="143"/>
        <v>4.21</v>
      </c>
      <c r="J979" s="204">
        <f t="shared" si="144"/>
        <v>12.63</v>
      </c>
      <c r="L979" s="80">
        <v>4.21</v>
      </c>
    </row>
    <row r="980" spans="1:13" ht="15" x14ac:dyDescent="0.25">
      <c r="A980" s="205"/>
      <c r="B980" s="205"/>
      <c r="C980" s="205"/>
      <c r="D980" s="206"/>
      <c r="E980" s="206"/>
      <c r="F980" s="207"/>
      <c r="G980" s="206"/>
      <c r="H980" s="207"/>
      <c r="I980" s="206"/>
      <c r="J980" s="207">
        <f>SUBTOTAL(9,J967:J979)</f>
        <v>620.69999999999993</v>
      </c>
      <c r="L980" s="81"/>
    </row>
    <row r="981" spans="1:13" ht="15.75" x14ac:dyDescent="0.25">
      <c r="A981" s="190" t="s">
        <v>931</v>
      </c>
      <c r="B981" s="190" t="s">
        <v>718</v>
      </c>
      <c r="C981" s="190" t="s">
        <v>717</v>
      </c>
      <c r="D981" s="191" t="s">
        <v>716</v>
      </c>
      <c r="E981" s="294" t="s">
        <v>1037</v>
      </c>
      <c r="F981" s="295"/>
      <c r="G981" s="190" t="s">
        <v>715</v>
      </c>
      <c r="H981" s="192" t="s">
        <v>714</v>
      </c>
      <c r="I981" s="192" t="s">
        <v>713</v>
      </c>
      <c r="J981" s="192" t="s">
        <v>221</v>
      </c>
      <c r="L981" s="75" t="s">
        <v>713</v>
      </c>
    </row>
    <row r="982" spans="1:13" ht="30" x14ac:dyDescent="0.25">
      <c r="A982" s="193" t="s">
        <v>1038</v>
      </c>
      <c r="B982" s="193">
        <v>231335</v>
      </c>
      <c r="C982" s="193" t="s">
        <v>480</v>
      </c>
      <c r="D982" s="194" t="s">
        <v>698</v>
      </c>
      <c r="E982" s="300" t="s">
        <v>477</v>
      </c>
      <c r="F982" s="301"/>
      <c r="G982" s="193" t="s">
        <v>679</v>
      </c>
      <c r="H982" s="195">
        <v>1</v>
      </c>
      <c r="I982" s="196">
        <f>J982</f>
        <v>226.70999999999998</v>
      </c>
      <c r="J982" s="196">
        <f>J985</f>
        <v>226.70999999999998</v>
      </c>
      <c r="L982" s="77">
        <f>M982</f>
        <v>0</v>
      </c>
    </row>
    <row r="983" spans="1:13" ht="45" x14ac:dyDescent="0.25">
      <c r="A983" s="197" t="s">
        <v>1040</v>
      </c>
      <c r="B983" s="197">
        <v>180108</v>
      </c>
      <c r="C983" s="197" t="s">
        <v>480</v>
      </c>
      <c r="D983" s="198" t="s">
        <v>1424</v>
      </c>
      <c r="E983" s="296" t="s">
        <v>477</v>
      </c>
      <c r="F983" s="297"/>
      <c r="G983" s="197" t="s">
        <v>682</v>
      </c>
      <c r="H983" s="199">
        <v>3</v>
      </c>
      <c r="I983" s="200">
        <f>TRUNC(L983*$N$2,2)</f>
        <v>61.97</v>
      </c>
      <c r="J983" s="200">
        <f t="shared" ref="J983:J984" si="145">TRUNC(I983*H983,2)</f>
        <v>185.91</v>
      </c>
      <c r="L983" s="79">
        <v>61.97</v>
      </c>
    </row>
    <row r="984" spans="1:13" ht="45" x14ac:dyDescent="0.25">
      <c r="A984" s="197" t="s">
        <v>1040</v>
      </c>
      <c r="B984" s="197">
        <v>180426</v>
      </c>
      <c r="C984" s="197" t="s">
        <v>480</v>
      </c>
      <c r="D984" s="198" t="s">
        <v>1425</v>
      </c>
      <c r="E984" s="296" t="s">
        <v>477</v>
      </c>
      <c r="F984" s="297"/>
      <c r="G984" s="197" t="s">
        <v>679</v>
      </c>
      <c r="H984" s="199">
        <v>3</v>
      </c>
      <c r="I984" s="200">
        <f>TRUNC(L984*$N$2,2)</f>
        <v>13.6</v>
      </c>
      <c r="J984" s="200">
        <f t="shared" si="145"/>
        <v>40.799999999999997</v>
      </c>
      <c r="L984" s="79">
        <v>13.6</v>
      </c>
    </row>
    <row r="985" spans="1:13" ht="15" x14ac:dyDescent="0.25">
      <c r="A985" s="205"/>
      <c r="B985" s="205"/>
      <c r="C985" s="205"/>
      <c r="D985" s="206"/>
      <c r="E985" s="206"/>
      <c r="F985" s="207"/>
      <c r="G985" s="206"/>
      <c r="H985" s="207"/>
      <c r="I985" s="206"/>
      <c r="J985" s="207">
        <f>SUBTOTAL(9,J983:J984)</f>
        <v>226.70999999999998</v>
      </c>
      <c r="L985" s="81"/>
    </row>
    <row r="986" spans="1:13" ht="15.75" x14ac:dyDescent="0.25">
      <c r="A986" s="190" t="s">
        <v>932</v>
      </c>
      <c r="B986" s="190" t="s">
        <v>718</v>
      </c>
      <c r="C986" s="190" t="s">
        <v>717</v>
      </c>
      <c r="D986" s="191" t="s">
        <v>716</v>
      </c>
      <c r="E986" s="294" t="s">
        <v>1037</v>
      </c>
      <c r="F986" s="295"/>
      <c r="G986" s="190" t="s">
        <v>715</v>
      </c>
      <c r="H986" s="192" t="s">
        <v>714</v>
      </c>
      <c r="I986" s="192" t="s">
        <v>713</v>
      </c>
      <c r="J986" s="192" t="s">
        <v>221</v>
      </c>
      <c r="L986" s="75" t="s">
        <v>713</v>
      </c>
    </row>
    <row r="987" spans="1:13" ht="45" x14ac:dyDescent="0.25">
      <c r="A987" s="193" t="s">
        <v>1038</v>
      </c>
      <c r="B987" s="193">
        <v>2408149</v>
      </c>
      <c r="C987" s="193" t="s">
        <v>697</v>
      </c>
      <c r="D987" s="194" t="s">
        <v>269</v>
      </c>
      <c r="E987" s="300" t="s">
        <v>477</v>
      </c>
      <c r="F987" s="301"/>
      <c r="G987" s="193" t="s">
        <v>696</v>
      </c>
      <c r="H987" s="195">
        <v>1</v>
      </c>
      <c r="I987" s="196">
        <f>J987</f>
        <v>16.04</v>
      </c>
      <c r="J987" s="196">
        <f>TRUNC(J1001+J1004+J1008+J1011,2)</f>
        <v>16.04</v>
      </c>
      <c r="L987" s="77">
        <f>M987</f>
        <v>0</v>
      </c>
    </row>
    <row r="988" spans="1:13" ht="15.75" x14ac:dyDescent="0.25">
      <c r="A988" s="307" t="s">
        <v>57</v>
      </c>
      <c r="B988" s="307" t="s">
        <v>718</v>
      </c>
      <c r="C988" s="307" t="s">
        <v>717</v>
      </c>
      <c r="D988" s="308" t="s">
        <v>1302</v>
      </c>
      <c r="E988" s="305" t="s">
        <v>1317</v>
      </c>
      <c r="F988" s="309" t="s">
        <v>1303</v>
      </c>
      <c r="G988" s="310"/>
      <c r="H988" s="307" t="s">
        <v>1304</v>
      </c>
      <c r="I988" s="305"/>
      <c r="J988" s="305" t="s">
        <v>1306</v>
      </c>
    </row>
    <row r="989" spans="1:13" ht="31.5" x14ac:dyDescent="0.25">
      <c r="A989" s="307"/>
      <c r="B989" s="307"/>
      <c r="C989" s="307"/>
      <c r="D989" s="305"/>
      <c r="E989" s="305"/>
      <c r="F989" s="192" t="s">
        <v>1307</v>
      </c>
      <c r="G989" s="192" t="s">
        <v>1308</v>
      </c>
      <c r="H989" s="192" t="s">
        <v>1307</v>
      </c>
      <c r="I989" s="192" t="s">
        <v>1308</v>
      </c>
      <c r="J989" s="305"/>
      <c r="L989" s="75" t="s">
        <v>1308</v>
      </c>
    </row>
    <row r="990" spans="1:13" ht="30" x14ac:dyDescent="0.25">
      <c r="A990" s="201" t="s">
        <v>1042</v>
      </c>
      <c r="B990" s="201" t="s">
        <v>1426</v>
      </c>
      <c r="C990" s="201" t="s">
        <v>697</v>
      </c>
      <c r="D990" s="202" t="s">
        <v>1427</v>
      </c>
      <c r="E990" s="203">
        <v>7.5300000000000006E-2</v>
      </c>
      <c r="F990" s="204">
        <v>1</v>
      </c>
      <c r="G990" s="204">
        <v>0</v>
      </c>
      <c r="H990" s="204">
        <f>TRUNC(L990*$N$2,2)</f>
        <v>300.27</v>
      </c>
      <c r="I990" s="204">
        <f>TRUNC(M990*$N$2,2)</f>
        <v>105.57</v>
      </c>
      <c r="J990" s="214">
        <f>H990*E990</f>
        <v>22.610330999999999</v>
      </c>
      <c r="L990" s="84">
        <v>300.27519999999998</v>
      </c>
      <c r="M990" s="55">
        <v>105.5748</v>
      </c>
    </row>
    <row r="991" spans="1:13" ht="15.75" x14ac:dyDescent="0.25">
      <c r="A991" s="306"/>
      <c r="B991" s="306"/>
      <c r="C991" s="306"/>
      <c r="D991" s="306"/>
      <c r="E991" s="306"/>
      <c r="F991" s="306" t="s">
        <v>1428</v>
      </c>
      <c r="G991" s="306"/>
      <c r="H991" s="306"/>
      <c r="I991" s="306"/>
      <c r="J991" s="215">
        <f>J990</f>
        <v>22.610330999999999</v>
      </c>
    </row>
    <row r="992" spans="1:13" ht="31.5" x14ac:dyDescent="0.25">
      <c r="A992" s="190" t="s">
        <v>74</v>
      </c>
      <c r="B992" s="190" t="s">
        <v>718</v>
      </c>
      <c r="C992" s="190" t="s">
        <v>717</v>
      </c>
      <c r="D992" s="191" t="s">
        <v>1044</v>
      </c>
      <c r="E992" s="192" t="s">
        <v>1317</v>
      </c>
      <c r="F992" s="305" t="s">
        <v>1429</v>
      </c>
      <c r="G992" s="305"/>
      <c r="H992" s="305"/>
      <c r="I992" s="305"/>
      <c r="J992" s="192" t="s">
        <v>1306</v>
      </c>
    </row>
    <row r="993" spans="1:14" ht="15" x14ac:dyDescent="0.25">
      <c r="A993" s="201" t="s">
        <v>1042</v>
      </c>
      <c r="B993" s="201" t="s">
        <v>1430</v>
      </c>
      <c r="C993" s="201" t="s">
        <v>697</v>
      </c>
      <c r="D993" s="202" t="s">
        <v>1431</v>
      </c>
      <c r="E993" s="203">
        <v>1</v>
      </c>
      <c r="F993" s="202"/>
      <c r="G993" s="202"/>
      <c r="H993" s="202"/>
      <c r="I993" s="204">
        <f>TRUNC(L993*$N$2,2)</f>
        <v>20.59</v>
      </c>
      <c r="J993" s="214">
        <f>I993*E993</f>
        <v>20.59</v>
      </c>
      <c r="L993" s="84">
        <v>20.597799999999999</v>
      </c>
    </row>
    <row r="994" spans="1:14" ht="15" x14ac:dyDescent="0.25">
      <c r="A994" s="201" t="s">
        <v>1042</v>
      </c>
      <c r="B994" s="201" t="s">
        <v>1432</v>
      </c>
      <c r="C994" s="201" t="s">
        <v>697</v>
      </c>
      <c r="D994" s="202" t="s">
        <v>1433</v>
      </c>
      <c r="E994" s="203">
        <v>1</v>
      </c>
      <c r="F994" s="202"/>
      <c r="G994" s="202"/>
      <c r="H994" s="202"/>
      <c r="I994" s="204">
        <f>TRUNC(L994*$N$2,2)</f>
        <v>30.05</v>
      </c>
      <c r="J994" s="214">
        <f>I994*E994</f>
        <v>30.05</v>
      </c>
      <c r="L994" s="84">
        <v>30.058800000000002</v>
      </c>
    </row>
    <row r="995" spans="1:14" ht="15.75" x14ac:dyDescent="0.25">
      <c r="A995" s="306"/>
      <c r="B995" s="306"/>
      <c r="C995" s="306"/>
      <c r="D995" s="306"/>
      <c r="E995" s="306"/>
      <c r="F995" s="306" t="s">
        <v>1434</v>
      </c>
      <c r="G995" s="306"/>
      <c r="H995" s="306"/>
      <c r="I995" s="306"/>
      <c r="J995" s="215">
        <f>J994+J993</f>
        <v>50.64</v>
      </c>
    </row>
    <row r="996" spans="1:14" ht="15.75" x14ac:dyDescent="0.25">
      <c r="A996" s="306"/>
      <c r="B996" s="306"/>
      <c r="C996" s="306"/>
      <c r="D996" s="306"/>
      <c r="E996" s="306"/>
      <c r="F996" s="306" t="s">
        <v>1435</v>
      </c>
      <c r="G996" s="306"/>
      <c r="H996" s="306"/>
      <c r="I996" s="306"/>
      <c r="J996" s="215">
        <v>0</v>
      </c>
    </row>
    <row r="997" spans="1:14" ht="15.75" x14ac:dyDescent="0.25">
      <c r="A997" s="306"/>
      <c r="B997" s="306"/>
      <c r="C997" s="306"/>
      <c r="D997" s="306"/>
      <c r="E997" s="306"/>
      <c r="F997" s="306" t="s">
        <v>1436</v>
      </c>
      <c r="G997" s="306"/>
      <c r="H997" s="306"/>
      <c r="I997" s="306"/>
      <c r="J997" s="215">
        <f>J995+J991</f>
        <v>73.250331000000003</v>
      </c>
    </row>
    <row r="998" spans="1:14" ht="15.75" x14ac:dyDescent="0.25">
      <c r="A998" s="306"/>
      <c r="B998" s="306"/>
      <c r="C998" s="306"/>
      <c r="D998" s="306"/>
      <c r="E998" s="306"/>
      <c r="F998" s="306" t="s">
        <v>1437</v>
      </c>
      <c r="G998" s="306"/>
      <c r="H998" s="306"/>
      <c r="I998" s="306"/>
      <c r="J998" s="215">
        <v>0</v>
      </c>
    </row>
    <row r="999" spans="1:14" ht="15.75" x14ac:dyDescent="0.25">
      <c r="A999" s="306"/>
      <c r="B999" s="306"/>
      <c r="C999" s="306"/>
      <c r="D999" s="306"/>
      <c r="E999" s="306"/>
      <c r="F999" s="306" t="s">
        <v>1438</v>
      </c>
      <c r="G999" s="306"/>
      <c r="H999" s="306"/>
      <c r="I999" s="306"/>
      <c r="J999" s="215">
        <v>0</v>
      </c>
    </row>
    <row r="1000" spans="1:14" ht="15.75" x14ac:dyDescent="0.25">
      <c r="A1000" s="306"/>
      <c r="B1000" s="306"/>
      <c r="C1000" s="306"/>
      <c r="D1000" s="306"/>
      <c r="E1000" s="306"/>
      <c r="F1000" s="306" t="s">
        <v>1439</v>
      </c>
      <c r="G1000" s="306"/>
      <c r="H1000" s="306"/>
      <c r="I1000" s="306"/>
      <c r="J1000" s="215">
        <v>15</v>
      </c>
    </row>
    <row r="1001" spans="1:14" ht="15.75" x14ac:dyDescent="0.25">
      <c r="A1001" s="306"/>
      <c r="B1001" s="306"/>
      <c r="C1001" s="306"/>
      <c r="D1001" s="306"/>
      <c r="E1001" s="306"/>
      <c r="F1001" s="306" t="s">
        <v>1440</v>
      </c>
      <c r="G1001" s="306"/>
      <c r="H1001" s="306"/>
      <c r="I1001" s="306"/>
      <c r="J1001" s="215">
        <f>J997/J1000</f>
        <v>4.8833554000000001</v>
      </c>
    </row>
    <row r="1002" spans="1:14" ht="31.5" x14ac:dyDescent="0.25">
      <c r="A1002" s="190" t="s">
        <v>55</v>
      </c>
      <c r="B1002" s="190" t="s">
        <v>717</v>
      </c>
      <c r="C1002" s="190" t="s">
        <v>718</v>
      </c>
      <c r="D1002" s="191" t="s">
        <v>1046</v>
      </c>
      <c r="E1002" s="192" t="s">
        <v>1317</v>
      </c>
      <c r="F1002" s="192" t="s">
        <v>1310</v>
      </c>
      <c r="G1002" s="305" t="s">
        <v>1441</v>
      </c>
      <c r="H1002" s="305"/>
      <c r="I1002" s="305"/>
      <c r="J1002" s="192" t="s">
        <v>1306</v>
      </c>
    </row>
    <row r="1003" spans="1:14" ht="15" x14ac:dyDescent="0.25">
      <c r="A1003" s="201" t="s">
        <v>1042</v>
      </c>
      <c r="B1003" s="201" t="s">
        <v>697</v>
      </c>
      <c r="C1003" s="201" t="s">
        <v>1442</v>
      </c>
      <c r="D1003" s="202" t="s">
        <v>1443</v>
      </c>
      <c r="E1003" s="203">
        <v>1.03</v>
      </c>
      <c r="F1003" s="201" t="s">
        <v>696</v>
      </c>
      <c r="G1003" s="314">
        <f>L1003*$N$2</f>
        <v>9.8061000000000007</v>
      </c>
      <c r="H1003" s="314"/>
      <c r="I1003" s="315"/>
      <c r="J1003" s="214">
        <f>TRUNC(G1003*E1003,2)</f>
        <v>10.1</v>
      </c>
      <c r="L1003" s="86">
        <v>9.8061000000000007</v>
      </c>
      <c r="M1003" s="86"/>
      <c r="N1003" s="87"/>
    </row>
    <row r="1004" spans="1:14" ht="15.75" x14ac:dyDescent="0.25">
      <c r="A1004" s="306"/>
      <c r="B1004" s="306"/>
      <c r="C1004" s="306"/>
      <c r="D1004" s="306"/>
      <c r="E1004" s="306"/>
      <c r="F1004" s="306" t="s">
        <v>1444</v>
      </c>
      <c r="G1004" s="306"/>
      <c r="H1004" s="306"/>
      <c r="I1004" s="306"/>
      <c r="J1004" s="215">
        <f>J1003</f>
        <v>10.1</v>
      </c>
    </row>
    <row r="1005" spans="1:14" ht="31.5" x14ac:dyDescent="0.25">
      <c r="A1005" s="190" t="s">
        <v>92</v>
      </c>
      <c r="B1005" s="190" t="s">
        <v>717</v>
      </c>
      <c r="C1005" s="190" t="s">
        <v>718</v>
      </c>
      <c r="D1005" s="191" t="s">
        <v>1445</v>
      </c>
      <c r="E1005" s="192" t="s">
        <v>1317</v>
      </c>
      <c r="F1005" s="192" t="s">
        <v>1310</v>
      </c>
      <c r="G1005" s="305" t="s">
        <v>1441</v>
      </c>
      <c r="H1005" s="305"/>
      <c r="I1005" s="305"/>
      <c r="J1005" s="192" t="s">
        <v>1306</v>
      </c>
    </row>
    <row r="1006" spans="1:14" ht="30" x14ac:dyDescent="0.25">
      <c r="A1006" s="197" t="s">
        <v>1320</v>
      </c>
      <c r="B1006" s="197" t="s">
        <v>697</v>
      </c>
      <c r="C1006" s="197">
        <v>1408173</v>
      </c>
      <c r="D1006" s="198" t="s">
        <v>1446</v>
      </c>
      <c r="E1006" s="199">
        <v>1</v>
      </c>
      <c r="F1006" s="197" t="s">
        <v>1447</v>
      </c>
      <c r="G1006" s="312">
        <f>TRUNC(L1006*$N$2,2)</f>
        <v>7.0000000000000007E-2</v>
      </c>
      <c r="H1006" s="312"/>
      <c r="I1006" s="313"/>
      <c r="J1006" s="216">
        <f>G1006*E1006</f>
        <v>7.0000000000000007E-2</v>
      </c>
      <c r="L1006" s="88">
        <v>7.0000000000000007E-2</v>
      </c>
      <c r="M1006" s="88"/>
      <c r="N1006" s="89"/>
    </row>
    <row r="1007" spans="1:14" ht="30" x14ac:dyDescent="0.25">
      <c r="A1007" s="197" t="s">
        <v>1320</v>
      </c>
      <c r="B1007" s="197" t="s">
        <v>697</v>
      </c>
      <c r="C1007" s="197">
        <v>2408058</v>
      </c>
      <c r="D1007" s="198" t="s">
        <v>1448</v>
      </c>
      <c r="E1007" s="199">
        <v>1.4999999999999999E-2</v>
      </c>
      <c r="F1007" s="197" t="s">
        <v>696</v>
      </c>
      <c r="G1007" s="312">
        <f>TRUNC(L1007*$N$2,2)</f>
        <v>63.81</v>
      </c>
      <c r="H1007" s="312"/>
      <c r="I1007" s="313"/>
      <c r="J1007" s="216">
        <f>G1007*E1007</f>
        <v>0.95714999999999995</v>
      </c>
      <c r="L1007" s="88">
        <v>63.81</v>
      </c>
      <c r="M1007" s="88"/>
      <c r="N1007" s="89"/>
    </row>
    <row r="1008" spans="1:14" ht="15.75" x14ac:dyDescent="0.25">
      <c r="A1008" s="306"/>
      <c r="B1008" s="306"/>
      <c r="C1008" s="306"/>
      <c r="D1008" s="306"/>
      <c r="E1008" s="306"/>
      <c r="F1008" s="306" t="s">
        <v>1449</v>
      </c>
      <c r="G1008" s="306"/>
      <c r="H1008" s="306"/>
      <c r="I1008" s="306"/>
      <c r="J1008" s="215">
        <f>J1007+J1006</f>
        <v>1.02715</v>
      </c>
    </row>
    <row r="1009" spans="1:13" ht="31.5" x14ac:dyDescent="0.25">
      <c r="A1009" s="190" t="s">
        <v>1450</v>
      </c>
      <c r="B1009" s="190" t="s">
        <v>717</v>
      </c>
      <c r="C1009" s="190" t="s">
        <v>1042</v>
      </c>
      <c r="D1009" s="191" t="s">
        <v>1451</v>
      </c>
      <c r="E1009" s="192" t="s">
        <v>718</v>
      </c>
      <c r="F1009" s="192" t="s">
        <v>1317</v>
      </c>
      <c r="G1009" s="190" t="s">
        <v>1310</v>
      </c>
      <c r="H1009" s="305" t="s">
        <v>1441</v>
      </c>
      <c r="I1009" s="305"/>
      <c r="J1009" s="192" t="s">
        <v>1306</v>
      </c>
    </row>
    <row r="1010" spans="1:13" ht="30" x14ac:dyDescent="0.25">
      <c r="A1010" s="197" t="s">
        <v>1452</v>
      </c>
      <c r="B1010" s="197" t="s">
        <v>697</v>
      </c>
      <c r="C1010" s="197" t="s">
        <v>1442</v>
      </c>
      <c r="D1010" s="198" t="s">
        <v>1453</v>
      </c>
      <c r="E1010" s="217">
        <v>5914655</v>
      </c>
      <c r="F1010" s="199">
        <v>1.0300000000000001E-3</v>
      </c>
      <c r="G1010" s="197" t="s">
        <v>1454</v>
      </c>
      <c r="H1010" s="312">
        <f>TRUNC(L1010*$N$2,2)</f>
        <v>31.02</v>
      </c>
      <c r="I1010" s="313"/>
      <c r="J1010" s="216">
        <f>H1010*F1010</f>
        <v>3.1950600000000003E-2</v>
      </c>
      <c r="L1010" s="55">
        <v>31.02</v>
      </c>
    </row>
    <row r="1011" spans="1:13" ht="15.75" x14ac:dyDescent="0.25">
      <c r="A1011" s="306"/>
      <c r="B1011" s="306"/>
      <c r="C1011" s="306"/>
      <c r="D1011" s="306"/>
      <c r="E1011" s="306"/>
      <c r="F1011" s="306" t="s">
        <v>1455</v>
      </c>
      <c r="G1011" s="306"/>
      <c r="H1011" s="306"/>
      <c r="I1011" s="306"/>
      <c r="J1011" s="215">
        <f>J1010</f>
        <v>3.1950600000000003E-2</v>
      </c>
    </row>
    <row r="1012" spans="1:13" ht="31.5" x14ac:dyDescent="0.25">
      <c r="A1012" s="190" t="s">
        <v>1316</v>
      </c>
      <c r="B1012" s="190" t="s">
        <v>717</v>
      </c>
      <c r="C1012" s="190" t="s">
        <v>1042</v>
      </c>
      <c r="D1012" s="191" t="s">
        <v>1456</v>
      </c>
      <c r="E1012" s="192" t="s">
        <v>1317</v>
      </c>
      <c r="F1012" s="192" t="s">
        <v>1310</v>
      </c>
      <c r="G1012" s="307" t="s">
        <v>1457</v>
      </c>
      <c r="H1012" s="305"/>
      <c r="I1012" s="305"/>
      <c r="J1012" s="192" t="s">
        <v>1306</v>
      </c>
    </row>
    <row r="1013" spans="1:13" ht="15.75" x14ac:dyDescent="0.25">
      <c r="A1013" s="190"/>
      <c r="B1013" s="190"/>
      <c r="C1013" s="190"/>
      <c r="D1013" s="190"/>
      <c r="E1013" s="190"/>
      <c r="F1013" s="190"/>
      <c r="G1013" s="190" t="s">
        <v>1458</v>
      </c>
      <c r="H1013" s="190" t="s">
        <v>1459</v>
      </c>
      <c r="I1013" s="190" t="s">
        <v>1460</v>
      </c>
      <c r="J1013" s="190"/>
      <c r="L1013" s="76" t="s">
        <v>1460</v>
      </c>
    </row>
    <row r="1014" spans="1:13" ht="60" x14ac:dyDescent="0.25">
      <c r="A1014" s="197" t="s">
        <v>1456</v>
      </c>
      <c r="B1014" s="197" t="s">
        <v>697</v>
      </c>
      <c r="C1014" s="197" t="s">
        <v>1442</v>
      </c>
      <c r="D1014" s="198" t="s">
        <v>1461</v>
      </c>
      <c r="E1014" s="199">
        <v>1.0300000000000001E-3</v>
      </c>
      <c r="F1014" s="197" t="s">
        <v>1462</v>
      </c>
      <c r="G1014" s="217" t="s">
        <v>1463</v>
      </c>
      <c r="H1014" s="217" t="s">
        <v>1464</v>
      </c>
      <c r="I1014" s="217" t="s">
        <v>1465</v>
      </c>
      <c r="J1014" s="216">
        <v>0</v>
      </c>
      <c r="L1014" s="83" t="s">
        <v>1465</v>
      </c>
    </row>
    <row r="1015" spans="1:13" ht="15.75" x14ac:dyDescent="0.25">
      <c r="A1015" s="306"/>
      <c r="B1015" s="306"/>
      <c r="C1015" s="306"/>
      <c r="D1015" s="306"/>
      <c r="E1015" s="306"/>
      <c r="F1015" s="306" t="s">
        <v>1466</v>
      </c>
      <c r="G1015" s="306"/>
      <c r="H1015" s="306"/>
      <c r="I1015" s="306"/>
      <c r="J1015" s="215">
        <v>0</v>
      </c>
    </row>
    <row r="1016" spans="1:13" ht="15" x14ac:dyDescent="0.25">
      <c r="A1016" s="205"/>
      <c r="B1016" s="205"/>
      <c r="C1016" s="205"/>
      <c r="D1016" s="206"/>
      <c r="E1016" s="206"/>
      <c r="F1016" s="207"/>
      <c r="G1016" s="206"/>
      <c r="H1016" s="207"/>
      <c r="I1016" s="206"/>
      <c r="J1016" s="207">
        <f>SUBTOTAL(9,J1014:J1015)</f>
        <v>0</v>
      </c>
      <c r="L1016" s="81"/>
    </row>
    <row r="1017" spans="1:13" ht="15.75" x14ac:dyDescent="0.25">
      <c r="A1017" s="190" t="s">
        <v>933</v>
      </c>
      <c r="B1017" s="190" t="s">
        <v>718</v>
      </c>
      <c r="C1017" s="190" t="s">
        <v>717</v>
      </c>
      <c r="D1017" s="191" t="s">
        <v>716</v>
      </c>
      <c r="E1017" s="294" t="s">
        <v>1037</v>
      </c>
      <c r="F1017" s="295"/>
      <c r="G1017" s="190" t="s">
        <v>715</v>
      </c>
      <c r="H1017" s="192" t="s">
        <v>714</v>
      </c>
      <c r="I1017" s="192" t="s">
        <v>713</v>
      </c>
      <c r="J1017" s="192" t="s">
        <v>221</v>
      </c>
      <c r="L1017" s="75" t="s">
        <v>713</v>
      </c>
    </row>
    <row r="1018" spans="1:13" ht="45" x14ac:dyDescent="0.25">
      <c r="A1018" s="193" t="s">
        <v>1038</v>
      </c>
      <c r="B1018" s="193">
        <v>2408149</v>
      </c>
      <c r="C1018" s="193" t="s">
        <v>697</v>
      </c>
      <c r="D1018" s="194" t="s">
        <v>269</v>
      </c>
      <c r="E1018" s="300" t="s">
        <v>477</v>
      </c>
      <c r="F1018" s="301"/>
      <c r="G1018" s="193" t="s">
        <v>696</v>
      </c>
      <c r="H1018" s="195">
        <v>1</v>
      </c>
      <c r="I1018" s="196">
        <f>J1018</f>
        <v>16.04</v>
      </c>
      <c r="J1018" s="196">
        <f>TRUNC(J1032+J1035+J1039+J1042,2)</f>
        <v>16.04</v>
      </c>
      <c r="L1018" s="77">
        <f>M1018</f>
        <v>0</v>
      </c>
    </row>
    <row r="1019" spans="1:13" ht="15" customHeight="1" x14ac:dyDescent="0.25">
      <c r="A1019" s="307" t="s">
        <v>57</v>
      </c>
      <c r="B1019" s="307" t="s">
        <v>718</v>
      </c>
      <c r="C1019" s="307" t="s">
        <v>717</v>
      </c>
      <c r="D1019" s="308" t="s">
        <v>1302</v>
      </c>
      <c r="E1019" s="305" t="s">
        <v>1317</v>
      </c>
      <c r="F1019" s="309" t="s">
        <v>1303</v>
      </c>
      <c r="G1019" s="310"/>
      <c r="H1019" s="307" t="s">
        <v>1304</v>
      </c>
      <c r="I1019" s="305"/>
      <c r="J1019" s="305" t="s">
        <v>1306</v>
      </c>
    </row>
    <row r="1020" spans="1:13" ht="31.5" x14ac:dyDescent="0.25">
      <c r="A1020" s="307"/>
      <c r="B1020" s="307"/>
      <c r="C1020" s="307"/>
      <c r="D1020" s="305"/>
      <c r="E1020" s="305"/>
      <c r="F1020" s="192" t="s">
        <v>1307</v>
      </c>
      <c r="G1020" s="192" t="s">
        <v>1308</v>
      </c>
      <c r="H1020" s="192" t="s">
        <v>1307</v>
      </c>
      <c r="I1020" s="192" t="s">
        <v>1308</v>
      </c>
      <c r="J1020" s="305"/>
      <c r="L1020" s="75" t="s">
        <v>1308</v>
      </c>
    </row>
    <row r="1021" spans="1:13" ht="30" x14ac:dyDescent="0.25">
      <c r="A1021" s="201" t="s">
        <v>1042</v>
      </c>
      <c r="B1021" s="201" t="s">
        <v>1426</v>
      </c>
      <c r="C1021" s="201" t="s">
        <v>697</v>
      </c>
      <c r="D1021" s="202" t="s">
        <v>1427</v>
      </c>
      <c r="E1021" s="203">
        <v>7.5300000000000006E-2</v>
      </c>
      <c r="F1021" s="204">
        <v>1</v>
      </c>
      <c r="G1021" s="204">
        <v>0</v>
      </c>
      <c r="H1021" s="204">
        <f>TRUNC(L1021*$N$2,2)</f>
        <v>300.27</v>
      </c>
      <c r="I1021" s="204">
        <f>TRUNC(M1021*$N$2,2)</f>
        <v>105.57</v>
      </c>
      <c r="J1021" s="214">
        <f>H1021*E1021</f>
        <v>22.610330999999999</v>
      </c>
      <c r="L1021" s="84">
        <v>300.27519999999998</v>
      </c>
      <c r="M1021" s="55">
        <v>105.5748</v>
      </c>
    </row>
    <row r="1022" spans="1:13" ht="14.25" customHeight="1" x14ac:dyDescent="0.25">
      <c r="A1022" s="306"/>
      <c r="B1022" s="306"/>
      <c r="C1022" s="306"/>
      <c r="D1022" s="306"/>
      <c r="E1022" s="306"/>
      <c r="F1022" s="306" t="s">
        <v>1428</v>
      </c>
      <c r="G1022" s="306"/>
      <c r="H1022" s="306"/>
      <c r="I1022" s="306"/>
      <c r="J1022" s="215">
        <f>J1021</f>
        <v>22.610330999999999</v>
      </c>
    </row>
    <row r="1023" spans="1:13" ht="31.5" x14ac:dyDescent="0.25">
      <c r="A1023" s="190" t="s">
        <v>74</v>
      </c>
      <c r="B1023" s="190" t="s">
        <v>718</v>
      </c>
      <c r="C1023" s="190" t="s">
        <v>717</v>
      </c>
      <c r="D1023" s="191" t="s">
        <v>1044</v>
      </c>
      <c r="E1023" s="192" t="s">
        <v>1317</v>
      </c>
      <c r="F1023" s="305" t="s">
        <v>1429</v>
      </c>
      <c r="G1023" s="305"/>
      <c r="H1023" s="305"/>
      <c r="I1023" s="305"/>
      <c r="J1023" s="192" t="s">
        <v>1306</v>
      </c>
    </row>
    <row r="1024" spans="1:13" ht="15" x14ac:dyDescent="0.25">
      <c r="A1024" s="201" t="s">
        <v>1042</v>
      </c>
      <c r="B1024" s="201" t="s">
        <v>1430</v>
      </c>
      <c r="C1024" s="201" t="s">
        <v>697</v>
      </c>
      <c r="D1024" s="202" t="s">
        <v>1431</v>
      </c>
      <c r="E1024" s="203">
        <v>1</v>
      </c>
      <c r="F1024" s="202"/>
      <c r="G1024" s="202"/>
      <c r="H1024" s="202"/>
      <c r="I1024" s="204">
        <f>TRUNC(L1024*$N$2,2)</f>
        <v>20.59</v>
      </c>
      <c r="J1024" s="214">
        <f>I1024*E1024</f>
        <v>20.59</v>
      </c>
      <c r="L1024" s="84">
        <v>20.597799999999999</v>
      </c>
    </row>
    <row r="1025" spans="1:14" ht="15" x14ac:dyDescent="0.25">
      <c r="A1025" s="201" t="s">
        <v>1042</v>
      </c>
      <c r="B1025" s="201" t="s">
        <v>1432</v>
      </c>
      <c r="C1025" s="201" t="s">
        <v>697</v>
      </c>
      <c r="D1025" s="202" t="s">
        <v>1433</v>
      </c>
      <c r="E1025" s="203">
        <v>1</v>
      </c>
      <c r="F1025" s="202"/>
      <c r="G1025" s="202"/>
      <c r="H1025" s="202"/>
      <c r="I1025" s="204">
        <f>TRUNC(L1025*$N$2,2)</f>
        <v>30.05</v>
      </c>
      <c r="J1025" s="214">
        <f>I1025*E1025</f>
        <v>30.05</v>
      </c>
      <c r="L1025" s="84">
        <v>30.058800000000002</v>
      </c>
    </row>
    <row r="1026" spans="1:14" ht="14.25" customHeight="1" x14ac:dyDescent="0.25">
      <c r="A1026" s="306"/>
      <c r="B1026" s="306"/>
      <c r="C1026" s="306"/>
      <c r="D1026" s="306"/>
      <c r="E1026" s="306"/>
      <c r="F1026" s="306" t="s">
        <v>1434</v>
      </c>
      <c r="G1026" s="306"/>
      <c r="H1026" s="306"/>
      <c r="I1026" s="306"/>
      <c r="J1026" s="215">
        <f>J1025+J1024</f>
        <v>50.64</v>
      </c>
    </row>
    <row r="1027" spans="1:14" ht="14.25" customHeight="1" x14ac:dyDescent="0.25">
      <c r="A1027" s="306"/>
      <c r="B1027" s="306"/>
      <c r="C1027" s="306"/>
      <c r="D1027" s="306"/>
      <c r="E1027" s="306"/>
      <c r="F1027" s="306" t="s">
        <v>1435</v>
      </c>
      <c r="G1027" s="306"/>
      <c r="H1027" s="306"/>
      <c r="I1027" s="306"/>
      <c r="J1027" s="215">
        <v>0</v>
      </c>
    </row>
    <row r="1028" spans="1:14" ht="14.25" customHeight="1" x14ac:dyDescent="0.25">
      <c r="A1028" s="306"/>
      <c r="B1028" s="306"/>
      <c r="C1028" s="306"/>
      <c r="D1028" s="306"/>
      <c r="E1028" s="306"/>
      <c r="F1028" s="306" t="s">
        <v>1436</v>
      </c>
      <c r="G1028" s="306"/>
      <c r="H1028" s="306"/>
      <c r="I1028" s="306"/>
      <c r="J1028" s="215">
        <f>J1026+J1022</f>
        <v>73.250331000000003</v>
      </c>
    </row>
    <row r="1029" spans="1:14" ht="14.25" customHeight="1" x14ac:dyDescent="0.25">
      <c r="A1029" s="306"/>
      <c r="B1029" s="306"/>
      <c r="C1029" s="306"/>
      <c r="D1029" s="306"/>
      <c r="E1029" s="306"/>
      <c r="F1029" s="306" t="s">
        <v>1437</v>
      </c>
      <c r="G1029" s="306"/>
      <c r="H1029" s="306"/>
      <c r="I1029" s="306"/>
      <c r="J1029" s="215">
        <v>0</v>
      </c>
    </row>
    <row r="1030" spans="1:14" ht="14.25" customHeight="1" x14ac:dyDescent="0.25">
      <c r="A1030" s="306"/>
      <c r="B1030" s="306"/>
      <c r="C1030" s="306"/>
      <c r="D1030" s="306"/>
      <c r="E1030" s="306"/>
      <c r="F1030" s="306" t="s">
        <v>1438</v>
      </c>
      <c r="G1030" s="306"/>
      <c r="H1030" s="306"/>
      <c r="I1030" s="306"/>
      <c r="J1030" s="215">
        <v>0</v>
      </c>
    </row>
    <row r="1031" spans="1:14" ht="14.25" customHeight="1" x14ac:dyDescent="0.25">
      <c r="A1031" s="306"/>
      <c r="B1031" s="306"/>
      <c r="C1031" s="306"/>
      <c r="D1031" s="306"/>
      <c r="E1031" s="306"/>
      <c r="F1031" s="306" t="s">
        <v>1439</v>
      </c>
      <c r="G1031" s="306"/>
      <c r="H1031" s="306"/>
      <c r="I1031" s="306"/>
      <c r="J1031" s="215">
        <v>15</v>
      </c>
    </row>
    <row r="1032" spans="1:14" ht="14.25" customHeight="1" x14ac:dyDescent="0.25">
      <c r="A1032" s="306"/>
      <c r="B1032" s="306"/>
      <c r="C1032" s="306"/>
      <c r="D1032" s="306"/>
      <c r="E1032" s="306"/>
      <c r="F1032" s="306" t="s">
        <v>1440</v>
      </c>
      <c r="G1032" s="306"/>
      <c r="H1032" s="306"/>
      <c r="I1032" s="306"/>
      <c r="J1032" s="215">
        <f>J1028/J1031</f>
        <v>4.8833554000000001</v>
      </c>
    </row>
    <row r="1033" spans="1:14" ht="15" customHeight="1" x14ac:dyDescent="0.25">
      <c r="A1033" s="190" t="s">
        <v>55</v>
      </c>
      <c r="B1033" s="190" t="s">
        <v>717</v>
      </c>
      <c r="C1033" s="190" t="s">
        <v>718</v>
      </c>
      <c r="D1033" s="191" t="s">
        <v>1046</v>
      </c>
      <c r="E1033" s="192" t="s">
        <v>1317</v>
      </c>
      <c r="F1033" s="192" t="s">
        <v>1310</v>
      </c>
      <c r="G1033" s="305" t="s">
        <v>1441</v>
      </c>
      <c r="H1033" s="305"/>
      <c r="I1033" s="305"/>
      <c r="J1033" s="192" t="s">
        <v>1306</v>
      </c>
    </row>
    <row r="1034" spans="1:14" ht="15" x14ac:dyDescent="0.25">
      <c r="A1034" s="201" t="s">
        <v>1042</v>
      </c>
      <c r="B1034" s="201" t="s">
        <v>697</v>
      </c>
      <c r="C1034" s="201" t="s">
        <v>1442</v>
      </c>
      <c r="D1034" s="202" t="s">
        <v>1443</v>
      </c>
      <c r="E1034" s="203">
        <v>1.03</v>
      </c>
      <c r="F1034" s="201" t="s">
        <v>696</v>
      </c>
      <c r="G1034" s="314">
        <f>L1034*$N$2</f>
        <v>9.8061000000000007</v>
      </c>
      <c r="H1034" s="314"/>
      <c r="I1034" s="315"/>
      <c r="J1034" s="214">
        <f>TRUNC(G1034*E1034,2)</f>
        <v>10.1</v>
      </c>
      <c r="L1034" s="86">
        <v>9.8061000000000007</v>
      </c>
      <c r="M1034" s="86"/>
      <c r="N1034" s="87"/>
    </row>
    <row r="1035" spans="1:14" ht="14.25" customHeight="1" x14ac:dyDescent="0.25">
      <c r="A1035" s="306"/>
      <c r="B1035" s="306"/>
      <c r="C1035" s="306"/>
      <c r="D1035" s="306"/>
      <c r="E1035" s="306"/>
      <c r="F1035" s="306" t="s">
        <v>1444</v>
      </c>
      <c r="G1035" s="306"/>
      <c r="H1035" s="306"/>
      <c r="I1035" s="306"/>
      <c r="J1035" s="215">
        <f>J1034</f>
        <v>10.1</v>
      </c>
    </row>
    <row r="1036" spans="1:14" ht="15" customHeight="1" x14ac:dyDescent="0.25">
      <c r="A1036" s="190" t="s">
        <v>92</v>
      </c>
      <c r="B1036" s="190" t="s">
        <v>717</v>
      </c>
      <c r="C1036" s="190" t="s">
        <v>718</v>
      </c>
      <c r="D1036" s="191" t="s">
        <v>1445</v>
      </c>
      <c r="E1036" s="192" t="s">
        <v>1317</v>
      </c>
      <c r="F1036" s="192" t="s">
        <v>1310</v>
      </c>
      <c r="G1036" s="305" t="s">
        <v>1441</v>
      </c>
      <c r="H1036" s="305"/>
      <c r="I1036" s="305"/>
      <c r="J1036" s="192" t="s">
        <v>1306</v>
      </c>
    </row>
    <row r="1037" spans="1:14" ht="30" x14ac:dyDescent="0.25">
      <c r="A1037" s="197" t="s">
        <v>1320</v>
      </c>
      <c r="B1037" s="197" t="s">
        <v>697</v>
      </c>
      <c r="C1037" s="197">
        <v>1408173</v>
      </c>
      <c r="D1037" s="198" t="s">
        <v>1446</v>
      </c>
      <c r="E1037" s="199">
        <v>1</v>
      </c>
      <c r="F1037" s="197" t="s">
        <v>1447</v>
      </c>
      <c r="G1037" s="312">
        <f>TRUNC(L1037*$N$2,2)</f>
        <v>7.0000000000000007E-2</v>
      </c>
      <c r="H1037" s="312"/>
      <c r="I1037" s="313"/>
      <c r="J1037" s="216">
        <f>G1037*E1037</f>
        <v>7.0000000000000007E-2</v>
      </c>
      <c r="L1037" s="88">
        <v>7.0000000000000007E-2</v>
      </c>
      <c r="M1037" s="88"/>
      <c r="N1037" s="89"/>
    </row>
    <row r="1038" spans="1:14" ht="30" x14ac:dyDescent="0.25">
      <c r="A1038" s="197" t="s">
        <v>1320</v>
      </c>
      <c r="B1038" s="197" t="s">
        <v>697</v>
      </c>
      <c r="C1038" s="197">
        <v>2408058</v>
      </c>
      <c r="D1038" s="198" t="s">
        <v>1448</v>
      </c>
      <c r="E1038" s="199">
        <v>1.4999999999999999E-2</v>
      </c>
      <c r="F1038" s="197" t="s">
        <v>696</v>
      </c>
      <c r="G1038" s="312">
        <f>TRUNC(L1038*$N$2,2)</f>
        <v>63.81</v>
      </c>
      <c r="H1038" s="312"/>
      <c r="I1038" s="313"/>
      <c r="J1038" s="216">
        <f>G1038*E1038</f>
        <v>0.95714999999999995</v>
      </c>
      <c r="L1038" s="88">
        <v>63.81</v>
      </c>
      <c r="M1038" s="88"/>
      <c r="N1038" s="89"/>
    </row>
    <row r="1039" spans="1:14" ht="14.25" customHeight="1" x14ac:dyDescent="0.25">
      <c r="A1039" s="306"/>
      <c r="B1039" s="306"/>
      <c r="C1039" s="306"/>
      <c r="D1039" s="306"/>
      <c r="E1039" s="306"/>
      <c r="F1039" s="306" t="s">
        <v>1449</v>
      </c>
      <c r="G1039" s="306"/>
      <c r="H1039" s="306"/>
      <c r="I1039" s="306"/>
      <c r="J1039" s="215">
        <f>J1038+J1037</f>
        <v>1.02715</v>
      </c>
    </row>
    <row r="1040" spans="1:14" ht="15" customHeight="1" x14ac:dyDescent="0.25">
      <c r="A1040" s="190" t="s">
        <v>1450</v>
      </c>
      <c r="B1040" s="190" t="s">
        <v>717</v>
      </c>
      <c r="C1040" s="190" t="s">
        <v>1042</v>
      </c>
      <c r="D1040" s="191" t="s">
        <v>1451</v>
      </c>
      <c r="E1040" s="192" t="s">
        <v>718</v>
      </c>
      <c r="F1040" s="192" t="s">
        <v>1317</v>
      </c>
      <c r="G1040" s="190" t="s">
        <v>1310</v>
      </c>
      <c r="H1040" s="305" t="s">
        <v>1441</v>
      </c>
      <c r="I1040" s="305"/>
      <c r="J1040" s="192" t="s">
        <v>1306</v>
      </c>
    </row>
    <row r="1041" spans="1:12" ht="30" x14ac:dyDescent="0.25">
      <c r="A1041" s="197" t="s">
        <v>1452</v>
      </c>
      <c r="B1041" s="197" t="s">
        <v>697</v>
      </c>
      <c r="C1041" s="197" t="s">
        <v>1442</v>
      </c>
      <c r="D1041" s="198" t="s">
        <v>1453</v>
      </c>
      <c r="E1041" s="217">
        <v>5914655</v>
      </c>
      <c r="F1041" s="199">
        <v>1.0300000000000001E-3</v>
      </c>
      <c r="G1041" s="197" t="s">
        <v>1454</v>
      </c>
      <c r="H1041" s="312">
        <f>TRUNC(L1041*$N$2,2)</f>
        <v>31.02</v>
      </c>
      <c r="I1041" s="313"/>
      <c r="J1041" s="216">
        <f>H1041*F1041</f>
        <v>3.1950600000000003E-2</v>
      </c>
      <c r="L1041" s="55">
        <v>31.02</v>
      </c>
    </row>
    <row r="1042" spans="1:12" ht="14.25" customHeight="1" x14ac:dyDescent="0.25">
      <c r="A1042" s="306"/>
      <c r="B1042" s="306"/>
      <c r="C1042" s="306"/>
      <c r="D1042" s="306"/>
      <c r="E1042" s="306"/>
      <c r="F1042" s="306" t="s">
        <v>1455</v>
      </c>
      <c r="G1042" s="306"/>
      <c r="H1042" s="306"/>
      <c r="I1042" s="306"/>
      <c r="J1042" s="215">
        <f>J1041</f>
        <v>3.1950600000000003E-2</v>
      </c>
    </row>
    <row r="1043" spans="1:12" ht="15" customHeight="1" x14ac:dyDescent="0.25">
      <c r="A1043" s="190" t="s">
        <v>1316</v>
      </c>
      <c r="B1043" s="190" t="s">
        <v>717</v>
      </c>
      <c r="C1043" s="190" t="s">
        <v>1042</v>
      </c>
      <c r="D1043" s="191" t="s">
        <v>1456</v>
      </c>
      <c r="E1043" s="192" t="s">
        <v>1317</v>
      </c>
      <c r="F1043" s="192" t="s">
        <v>1310</v>
      </c>
      <c r="G1043" s="307" t="s">
        <v>1457</v>
      </c>
      <c r="H1043" s="305"/>
      <c r="I1043" s="305"/>
      <c r="J1043" s="192" t="s">
        <v>1306</v>
      </c>
    </row>
    <row r="1044" spans="1:12" ht="15.75" x14ac:dyDescent="0.25">
      <c r="A1044" s="190"/>
      <c r="B1044" s="190"/>
      <c r="C1044" s="190"/>
      <c r="D1044" s="190"/>
      <c r="E1044" s="190"/>
      <c r="F1044" s="190"/>
      <c r="G1044" s="190" t="s">
        <v>1458</v>
      </c>
      <c r="H1044" s="190" t="s">
        <v>1459</v>
      </c>
      <c r="I1044" s="190" t="s">
        <v>1460</v>
      </c>
      <c r="J1044" s="190"/>
      <c r="L1044" s="76" t="s">
        <v>1460</v>
      </c>
    </row>
    <row r="1045" spans="1:12" ht="60" x14ac:dyDescent="0.25">
      <c r="A1045" s="197" t="s">
        <v>1456</v>
      </c>
      <c r="B1045" s="197" t="s">
        <v>697</v>
      </c>
      <c r="C1045" s="197" t="s">
        <v>1442</v>
      </c>
      <c r="D1045" s="198" t="s">
        <v>1461</v>
      </c>
      <c r="E1045" s="199">
        <v>1.0300000000000001E-3</v>
      </c>
      <c r="F1045" s="197" t="s">
        <v>1462</v>
      </c>
      <c r="G1045" s="217" t="s">
        <v>1463</v>
      </c>
      <c r="H1045" s="217" t="s">
        <v>1464</v>
      </c>
      <c r="I1045" s="217" t="s">
        <v>1465</v>
      </c>
      <c r="J1045" s="216">
        <v>0</v>
      </c>
      <c r="L1045" s="83" t="s">
        <v>1465</v>
      </c>
    </row>
    <row r="1046" spans="1:12" ht="14.25" customHeight="1" x14ac:dyDescent="0.25">
      <c r="A1046" s="306"/>
      <c r="B1046" s="306"/>
      <c r="C1046" s="306"/>
      <c r="D1046" s="306"/>
      <c r="E1046" s="306"/>
      <c r="F1046" s="306" t="s">
        <v>1466</v>
      </c>
      <c r="G1046" s="306"/>
      <c r="H1046" s="306"/>
      <c r="I1046" s="306"/>
      <c r="J1046" s="215">
        <v>0</v>
      </c>
    </row>
    <row r="1047" spans="1:12" ht="15" x14ac:dyDescent="0.25">
      <c r="A1047" s="205"/>
      <c r="B1047" s="205"/>
      <c r="C1047" s="205"/>
      <c r="D1047" s="206"/>
      <c r="E1047" s="206"/>
      <c r="F1047" s="207"/>
      <c r="G1047" s="206"/>
      <c r="H1047" s="207"/>
      <c r="I1047" s="206"/>
      <c r="J1047" s="207">
        <f>SUBTOTAL(9,J1045:J1046)</f>
        <v>0</v>
      </c>
      <c r="L1047" s="81"/>
    </row>
    <row r="1048" spans="1:12" ht="15.75" x14ac:dyDescent="0.25">
      <c r="A1048" s="190" t="s">
        <v>934</v>
      </c>
      <c r="B1048" s="190" t="s">
        <v>718</v>
      </c>
      <c r="C1048" s="190" t="s">
        <v>717</v>
      </c>
      <c r="D1048" s="191" t="s">
        <v>716</v>
      </c>
      <c r="E1048" s="294" t="s">
        <v>1037</v>
      </c>
      <c r="F1048" s="295"/>
      <c r="G1048" s="190" t="s">
        <v>715</v>
      </c>
      <c r="H1048" s="192" t="s">
        <v>714</v>
      </c>
      <c r="I1048" s="192" t="s">
        <v>713</v>
      </c>
      <c r="J1048" s="192" t="s">
        <v>221</v>
      </c>
      <c r="L1048" s="75" t="s">
        <v>713</v>
      </c>
    </row>
    <row r="1049" spans="1:12" ht="75" x14ac:dyDescent="0.25">
      <c r="A1049" s="193" t="s">
        <v>1038</v>
      </c>
      <c r="B1049" s="193">
        <v>100776</v>
      </c>
      <c r="C1049" s="193" t="s">
        <v>7</v>
      </c>
      <c r="D1049" s="194" t="s">
        <v>270</v>
      </c>
      <c r="E1049" s="300" t="s">
        <v>1093</v>
      </c>
      <c r="F1049" s="301"/>
      <c r="G1049" s="193" t="s">
        <v>24</v>
      </c>
      <c r="H1049" s="195">
        <v>1</v>
      </c>
      <c r="I1049" s="196">
        <f>J1049</f>
        <v>18.700000000000003</v>
      </c>
      <c r="J1049" s="196">
        <f>J1060</f>
        <v>18.700000000000003</v>
      </c>
      <c r="L1049" s="77">
        <f>M1049</f>
        <v>0</v>
      </c>
    </row>
    <row r="1050" spans="1:12" ht="45" x14ac:dyDescent="0.25">
      <c r="A1050" s="197" t="s">
        <v>1040</v>
      </c>
      <c r="B1050" s="197">
        <v>100716</v>
      </c>
      <c r="C1050" s="197" t="s">
        <v>7</v>
      </c>
      <c r="D1050" s="198" t="s">
        <v>1215</v>
      </c>
      <c r="E1050" s="296" t="s">
        <v>1078</v>
      </c>
      <c r="F1050" s="297"/>
      <c r="G1050" s="197" t="s">
        <v>686</v>
      </c>
      <c r="H1050" s="199">
        <v>0.2218956</v>
      </c>
      <c r="I1050" s="200">
        <f t="shared" ref="I1050:I1059" si="146">TRUNC(L1050*$N$2,2)</f>
        <v>26.32</v>
      </c>
      <c r="J1050" s="200">
        <f t="shared" ref="J1050:J1059" si="147">TRUNC(I1050*H1050,2)</f>
        <v>5.84</v>
      </c>
      <c r="L1050" s="79">
        <v>26.32</v>
      </c>
    </row>
    <row r="1051" spans="1:12" ht="45" x14ac:dyDescent="0.25">
      <c r="A1051" s="197" t="s">
        <v>1040</v>
      </c>
      <c r="B1051" s="197">
        <v>100719</v>
      </c>
      <c r="C1051" s="197" t="s">
        <v>7</v>
      </c>
      <c r="D1051" s="198" t="s">
        <v>1216</v>
      </c>
      <c r="E1051" s="296" t="s">
        <v>1078</v>
      </c>
      <c r="F1051" s="297"/>
      <c r="G1051" s="197" t="s">
        <v>686</v>
      </c>
      <c r="H1051" s="199">
        <v>0.2218956</v>
      </c>
      <c r="I1051" s="200">
        <f t="shared" si="146"/>
        <v>9.07</v>
      </c>
      <c r="J1051" s="200">
        <f t="shared" si="147"/>
        <v>2.0099999999999998</v>
      </c>
      <c r="L1051" s="79">
        <v>9.07</v>
      </c>
    </row>
    <row r="1052" spans="1:12" ht="45" x14ac:dyDescent="0.25">
      <c r="A1052" s="197" t="s">
        <v>1040</v>
      </c>
      <c r="B1052" s="197">
        <v>88240</v>
      </c>
      <c r="C1052" s="197" t="s">
        <v>7</v>
      </c>
      <c r="D1052" s="198" t="s">
        <v>1217</v>
      </c>
      <c r="E1052" s="296" t="s">
        <v>1039</v>
      </c>
      <c r="F1052" s="297"/>
      <c r="G1052" s="197" t="s">
        <v>8</v>
      </c>
      <c r="H1052" s="199">
        <v>1.9082999999999999E-3</v>
      </c>
      <c r="I1052" s="200">
        <f t="shared" si="146"/>
        <v>19.78</v>
      </c>
      <c r="J1052" s="200">
        <f t="shared" si="147"/>
        <v>0.03</v>
      </c>
      <c r="L1052" s="79">
        <v>19.78</v>
      </c>
    </row>
    <row r="1053" spans="1:12" ht="45" x14ac:dyDescent="0.25">
      <c r="A1053" s="197" t="s">
        <v>1040</v>
      </c>
      <c r="B1053" s="197">
        <v>88278</v>
      </c>
      <c r="C1053" s="197" t="s">
        <v>7</v>
      </c>
      <c r="D1053" s="198" t="s">
        <v>1100</v>
      </c>
      <c r="E1053" s="296" t="s">
        <v>1039</v>
      </c>
      <c r="F1053" s="297"/>
      <c r="G1053" s="197" t="s">
        <v>8</v>
      </c>
      <c r="H1053" s="199">
        <v>9.6968000000000002E-3</v>
      </c>
      <c r="I1053" s="200">
        <f t="shared" si="146"/>
        <v>19.059999999999999</v>
      </c>
      <c r="J1053" s="200">
        <f t="shared" si="147"/>
        <v>0.18</v>
      </c>
      <c r="L1053" s="79">
        <v>19.059999999999999</v>
      </c>
    </row>
    <row r="1054" spans="1:12" ht="38.25" customHeight="1" x14ac:dyDescent="0.25">
      <c r="A1054" s="197" t="s">
        <v>1040</v>
      </c>
      <c r="B1054" s="197">
        <v>93287</v>
      </c>
      <c r="C1054" s="197" t="s">
        <v>7</v>
      </c>
      <c r="D1054" s="198" t="s">
        <v>1219</v>
      </c>
      <c r="E1054" s="296" t="s">
        <v>1088</v>
      </c>
      <c r="F1054" s="297"/>
      <c r="G1054" s="197" t="s">
        <v>1089</v>
      </c>
      <c r="H1054" s="199">
        <v>1.4423000000000001E-3</v>
      </c>
      <c r="I1054" s="200">
        <f t="shared" si="146"/>
        <v>350.77</v>
      </c>
      <c r="J1054" s="200">
        <f t="shared" si="147"/>
        <v>0.5</v>
      </c>
      <c r="L1054" s="79">
        <v>350.77</v>
      </c>
    </row>
    <row r="1055" spans="1:12" ht="38.25" customHeight="1" x14ac:dyDescent="0.25">
      <c r="A1055" s="197" t="s">
        <v>1040</v>
      </c>
      <c r="B1055" s="197">
        <v>93288</v>
      </c>
      <c r="C1055" s="197" t="s">
        <v>7</v>
      </c>
      <c r="D1055" s="198" t="s">
        <v>1220</v>
      </c>
      <c r="E1055" s="296" t="s">
        <v>1088</v>
      </c>
      <c r="F1055" s="297"/>
      <c r="G1055" s="197" t="s">
        <v>1091</v>
      </c>
      <c r="H1055" s="199">
        <v>1.1982E-3</v>
      </c>
      <c r="I1055" s="200">
        <f t="shared" si="146"/>
        <v>179.6</v>
      </c>
      <c r="J1055" s="200">
        <f t="shared" si="147"/>
        <v>0.21</v>
      </c>
      <c r="L1055" s="79">
        <v>179.6</v>
      </c>
    </row>
    <row r="1056" spans="1:12" ht="30" x14ac:dyDescent="0.25">
      <c r="A1056" s="201" t="s">
        <v>1042</v>
      </c>
      <c r="B1056" s="201">
        <v>1334</v>
      </c>
      <c r="C1056" s="201" t="s">
        <v>7</v>
      </c>
      <c r="D1056" s="202" t="s">
        <v>1467</v>
      </c>
      <c r="E1056" s="298" t="s">
        <v>1046</v>
      </c>
      <c r="F1056" s="299"/>
      <c r="G1056" s="201" t="s">
        <v>24</v>
      </c>
      <c r="H1056" s="203">
        <v>7.4439199999999997E-2</v>
      </c>
      <c r="I1056" s="204">
        <f t="shared" si="146"/>
        <v>9.32</v>
      </c>
      <c r="J1056" s="204">
        <f t="shared" si="147"/>
        <v>0.69</v>
      </c>
      <c r="L1056" s="80">
        <v>9.32</v>
      </c>
    </row>
    <row r="1057" spans="1:12" ht="30" x14ac:dyDescent="0.25">
      <c r="A1057" s="201" t="s">
        <v>1042</v>
      </c>
      <c r="B1057" s="201">
        <v>4777</v>
      </c>
      <c r="C1057" s="201" t="s">
        <v>7</v>
      </c>
      <c r="D1057" s="202" t="s">
        <v>1224</v>
      </c>
      <c r="E1057" s="298" t="s">
        <v>1046</v>
      </c>
      <c r="F1057" s="299"/>
      <c r="G1057" s="201" t="s">
        <v>24</v>
      </c>
      <c r="H1057" s="203">
        <v>0.18521480000000001</v>
      </c>
      <c r="I1057" s="204">
        <f t="shared" si="146"/>
        <v>8.02</v>
      </c>
      <c r="J1057" s="204">
        <f t="shared" si="147"/>
        <v>1.48</v>
      </c>
      <c r="L1057" s="80">
        <v>8.02</v>
      </c>
    </row>
    <row r="1058" spans="1:12" ht="30" x14ac:dyDescent="0.25">
      <c r="A1058" s="201" t="s">
        <v>1042</v>
      </c>
      <c r="B1058" s="201">
        <v>10966</v>
      </c>
      <c r="C1058" s="201" t="s">
        <v>7</v>
      </c>
      <c r="D1058" s="202" t="s">
        <v>1468</v>
      </c>
      <c r="E1058" s="298" t="s">
        <v>1046</v>
      </c>
      <c r="F1058" s="299"/>
      <c r="G1058" s="201" t="s">
        <v>24</v>
      </c>
      <c r="H1058" s="203">
        <v>0.83134600000000003</v>
      </c>
      <c r="I1058" s="204">
        <f t="shared" si="146"/>
        <v>9.1199999999999992</v>
      </c>
      <c r="J1058" s="204">
        <f t="shared" si="147"/>
        <v>7.58</v>
      </c>
      <c r="L1058" s="80">
        <v>9.1199999999999992</v>
      </c>
    </row>
    <row r="1059" spans="1:12" ht="30" x14ac:dyDescent="0.25">
      <c r="A1059" s="201" t="s">
        <v>1042</v>
      </c>
      <c r="B1059" s="201">
        <v>11977</v>
      </c>
      <c r="C1059" s="201" t="s">
        <v>7</v>
      </c>
      <c r="D1059" s="202" t="s">
        <v>1469</v>
      </c>
      <c r="E1059" s="298" t="s">
        <v>1046</v>
      </c>
      <c r="F1059" s="299"/>
      <c r="G1059" s="201" t="s">
        <v>33</v>
      </c>
      <c r="H1059" s="203">
        <v>1.6908400000000001E-2</v>
      </c>
      <c r="I1059" s="204">
        <f t="shared" si="146"/>
        <v>10.85</v>
      </c>
      <c r="J1059" s="204">
        <f t="shared" si="147"/>
        <v>0.18</v>
      </c>
      <c r="L1059" s="80">
        <v>10.85</v>
      </c>
    </row>
    <row r="1060" spans="1:12" ht="15" x14ac:dyDescent="0.25">
      <c r="A1060" s="205"/>
      <c r="B1060" s="205"/>
      <c r="C1060" s="205"/>
      <c r="D1060" s="206"/>
      <c r="E1060" s="206"/>
      <c r="F1060" s="207"/>
      <c r="G1060" s="206"/>
      <c r="H1060" s="207"/>
      <c r="I1060" s="206"/>
      <c r="J1060" s="207">
        <f>SUBTOTAL(9,J1050:J1059)</f>
        <v>18.700000000000003</v>
      </c>
      <c r="L1060" s="81"/>
    </row>
    <row r="1061" spans="1:12" ht="15.75" x14ac:dyDescent="0.25">
      <c r="A1061" s="190" t="s">
        <v>935</v>
      </c>
      <c r="B1061" s="190" t="s">
        <v>718</v>
      </c>
      <c r="C1061" s="190" t="s">
        <v>717</v>
      </c>
      <c r="D1061" s="191" t="s">
        <v>716</v>
      </c>
      <c r="E1061" s="294" t="s">
        <v>1037</v>
      </c>
      <c r="F1061" s="295"/>
      <c r="G1061" s="190" t="s">
        <v>715</v>
      </c>
      <c r="H1061" s="192" t="s">
        <v>714</v>
      </c>
      <c r="I1061" s="192" t="s">
        <v>713</v>
      </c>
      <c r="J1061" s="192" t="s">
        <v>221</v>
      </c>
      <c r="L1061" s="75" t="s">
        <v>713</v>
      </c>
    </row>
    <row r="1062" spans="1:12" ht="120" x14ac:dyDescent="0.25">
      <c r="A1062" s="193" t="s">
        <v>1038</v>
      </c>
      <c r="B1062" s="193" t="s">
        <v>753</v>
      </c>
      <c r="C1062" s="193" t="s">
        <v>681</v>
      </c>
      <c r="D1062" s="194" t="s">
        <v>142</v>
      </c>
      <c r="E1062" s="300" t="s">
        <v>1039</v>
      </c>
      <c r="F1062" s="301"/>
      <c r="G1062" s="193" t="s">
        <v>686</v>
      </c>
      <c r="H1062" s="195">
        <v>1</v>
      </c>
      <c r="I1062" s="196">
        <f>J1062</f>
        <v>557</v>
      </c>
      <c r="J1062" s="196">
        <f>J1064</f>
        <v>557</v>
      </c>
      <c r="L1062" s="77">
        <f>M1062</f>
        <v>0</v>
      </c>
    </row>
    <row r="1063" spans="1:12" ht="120" x14ac:dyDescent="0.25">
      <c r="A1063" s="201" t="s">
        <v>1042</v>
      </c>
      <c r="B1063" s="201" t="s">
        <v>1553</v>
      </c>
      <c r="C1063" s="201" t="s">
        <v>681</v>
      </c>
      <c r="D1063" s="202" t="s">
        <v>142</v>
      </c>
      <c r="E1063" s="298" t="s">
        <v>1071</v>
      </c>
      <c r="F1063" s="299"/>
      <c r="G1063" s="201" t="s">
        <v>686</v>
      </c>
      <c r="H1063" s="203">
        <v>1</v>
      </c>
      <c r="I1063" s="204">
        <f>TRUNC(L1063*$N$2,2)</f>
        <v>557</v>
      </c>
      <c r="J1063" s="204">
        <f>TRUNC(I1063*H1063,2)</f>
        <v>557</v>
      </c>
      <c r="L1063" s="80">
        <v>557</v>
      </c>
    </row>
    <row r="1064" spans="1:12" ht="15" x14ac:dyDescent="0.25">
      <c r="A1064" s="205"/>
      <c r="B1064" s="205"/>
      <c r="C1064" s="205"/>
      <c r="D1064" s="206"/>
      <c r="E1064" s="206"/>
      <c r="F1064" s="207"/>
      <c r="G1064" s="206"/>
      <c r="H1064" s="207"/>
      <c r="I1064" s="206"/>
      <c r="J1064" s="207">
        <f>SUBTOTAL(9,J1063)</f>
        <v>557</v>
      </c>
      <c r="L1064" s="81"/>
    </row>
    <row r="1065" spans="1:12" ht="15.75" x14ac:dyDescent="0.25">
      <c r="A1065" s="190" t="s">
        <v>936</v>
      </c>
      <c r="B1065" s="190" t="s">
        <v>718</v>
      </c>
      <c r="C1065" s="190" t="s">
        <v>717</v>
      </c>
      <c r="D1065" s="191" t="s">
        <v>716</v>
      </c>
      <c r="E1065" s="294" t="s">
        <v>1037</v>
      </c>
      <c r="F1065" s="295"/>
      <c r="G1065" s="190" t="s">
        <v>715</v>
      </c>
      <c r="H1065" s="192" t="s">
        <v>714</v>
      </c>
      <c r="I1065" s="192" t="s">
        <v>713</v>
      </c>
      <c r="J1065" s="192" t="s">
        <v>221</v>
      </c>
      <c r="L1065" s="75" t="s">
        <v>713</v>
      </c>
    </row>
    <row r="1066" spans="1:12" ht="45" x14ac:dyDescent="0.25">
      <c r="A1066" s="193" t="s">
        <v>1038</v>
      </c>
      <c r="B1066" s="193">
        <v>5057</v>
      </c>
      <c r="C1066" s="193" t="s">
        <v>14</v>
      </c>
      <c r="D1066" s="194" t="s">
        <v>149</v>
      </c>
      <c r="E1066" s="300" t="s">
        <v>1470</v>
      </c>
      <c r="F1066" s="301"/>
      <c r="G1066" s="193" t="s">
        <v>686</v>
      </c>
      <c r="H1066" s="195">
        <v>1</v>
      </c>
      <c r="I1066" s="196">
        <f>J1066</f>
        <v>970</v>
      </c>
      <c r="J1066" s="196">
        <f>J1068</f>
        <v>970</v>
      </c>
      <c r="L1066" s="77">
        <f>M1066</f>
        <v>0</v>
      </c>
    </row>
    <row r="1067" spans="1:12" ht="45" x14ac:dyDescent="0.25">
      <c r="A1067" s="201" t="s">
        <v>1042</v>
      </c>
      <c r="B1067" s="201">
        <v>4974</v>
      </c>
      <c r="C1067" s="201" t="s">
        <v>14</v>
      </c>
      <c r="D1067" s="202" t="s">
        <v>1471</v>
      </c>
      <c r="E1067" s="298" t="s">
        <v>1071</v>
      </c>
      <c r="F1067" s="299"/>
      <c r="G1067" s="201" t="s">
        <v>686</v>
      </c>
      <c r="H1067" s="203">
        <v>1</v>
      </c>
      <c r="I1067" s="204">
        <f>TRUNC(L1067*$N$2,2)</f>
        <v>970</v>
      </c>
      <c r="J1067" s="204">
        <f>TRUNC(I1067*H1067,2)</f>
        <v>970</v>
      </c>
      <c r="L1067" s="80">
        <v>970</v>
      </c>
    </row>
    <row r="1068" spans="1:12" ht="15" x14ac:dyDescent="0.25">
      <c r="A1068" s="205"/>
      <c r="B1068" s="205"/>
      <c r="C1068" s="205"/>
      <c r="D1068" s="206"/>
      <c r="E1068" s="206"/>
      <c r="F1068" s="207"/>
      <c r="G1068" s="206"/>
      <c r="H1068" s="207"/>
      <c r="I1068" s="206"/>
      <c r="J1068" s="207">
        <f>SUBTOTAL(9,J1067)</f>
        <v>970</v>
      </c>
      <c r="L1068" s="81"/>
    </row>
    <row r="1069" spans="1:12" ht="15.75" x14ac:dyDescent="0.25">
      <c r="A1069" s="190" t="s">
        <v>937</v>
      </c>
      <c r="B1069" s="190" t="s">
        <v>718</v>
      </c>
      <c r="C1069" s="190" t="s">
        <v>717</v>
      </c>
      <c r="D1069" s="191" t="s">
        <v>716</v>
      </c>
      <c r="E1069" s="294" t="s">
        <v>1037</v>
      </c>
      <c r="F1069" s="295"/>
      <c r="G1069" s="190" t="s">
        <v>715</v>
      </c>
      <c r="H1069" s="192" t="s">
        <v>714</v>
      </c>
      <c r="I1069" s="192" t="s">
        <v>713</v>
      </c>
      <c r="J1069" s="192" t="s">
        <v>221</v>
      </c>
      <c r="L1069" s="75" t="s">
        <v>713</v>
      </c>
    </row>
    <row r="1070" spans="1:12" ht="30" x14ac:dyDescent="0.25">
      <c r="A1070" s="193" t="s">
        <v>1038</v>
      </c>
      <c r="B1070" s="193">
        <v>11347</v>
      </c>
      <c r="C1070" s="193" t="s">
        <v>14</v>
      </c>
      <c r="D1070" s="194" t="s">
        <v>148</v>
      </c>
      <c r="E1070" s="300" t="s">
        <v>1472</v>
      </c>
      <c r="F1070" s="301"/>
      <c r="G1070" s="193" t="s">
        <v>686</v>
      </c>
      <c r="H1070" s="195">
        <v>1</v>
      </c>
      <c r="I1070" s="196">
        <f>J1070</f>
        <v>1400</v>
      </c>
      <c r="J1070" s="196">
        <f>J1072</f>
        <v>1400</v>
      </c>
      <c r="L1070" s="77">
        <f>M1070</f>
        <v>0</v>
      </c>
    </row>
    <row r="1071" spans="1:12" ht="30" x14ac:dyDescent="0.25">
      <c r="A1071" s="201" t="s">
        <v>1042</v>
      </c>
      <c r="B1071" s="201">
        <v>12207</v>
      </c>
      <c r="C1071" s="201" t="s">
        <v>14</v>
      </c>
      <c r="D1071" s="202" t="s">
        <v>1473</v>
      </c>
      <c r="E1071" s="298" t="s">
        <v>1071</v>
      </c>
      <c r="F1071" s="299"/>
      <c r="G1071" s="201" t="s">
        <v>686</v>
      </c>
      <c r="H1071" s="203">
        <v>1</v>
      </c>
      <c r="I1071" s="204">
        <f>TRUNC(L1071*$N$2,2)</f>
        <v>1400</v>
      </c>
      <c r="J1071" s="204">
        <f>TRUNC(I1071*H1071,2)</f>
        <v>1400</v>
      </c>
      <c r="L1071" s="80">
        <v>1400</v>
      </c>
    </row>
    <row r="1072" spans="1:12" ht="15" x14ac:dyDescent="0.25">
      <c r="A1072" s="205"/>
      <c r="B1072" s="205"/>
      <c r="C1072" s="205"/>
      <c r="D1072" s="206"/>
      <c r="E1072" s="206"/>
      <c r="F1072" s="207"/>
      <c r="G1072" s="206"/>
      <c r="H1072" s="207"/>
      <c r="I1072" s="206"/>
      <c r="J1072" s="207">
        <f>SUBTOTAL(9,J1071)</f>
        <v>1400</v>
      </c>
      <c r="L1072" s="81"/>
    </row>
    <row r="1073" spans="1:12" ht="15.75" x14ac:dyDescent="0.25">
      <c r="A1073" s="190" t="s">
        <v>938</v>
      </c>
      <c r="B1073" s="190" t="s">
        <v>718</v>
      </c>
      <c r="C1073" s="190" t="s">
        <v>717</v>
      </c>
      <c r="D1073" s="191" t="s">
        <v>716</v>
      </c>
      <c r="E1073" s="294" t="s">
        <v>1037</v>
      </c>
      <c r="F1073" s="295"/>
      <c r="G1073" s="190" t="s">
        <v>715</v>
      </c>
      <c r="H1073" s="192" t="s">
        <v>714</v>
      </c>
      <c r="I1073" s="192" t="s">
        <v>713</v>
      </c>
      <c r="J1073" s="192" t="s">
        <v>221</v>
      </c>
      <c r="L1073" s="75" t="s">
        <v>713</v>
      </c>
    </row>
    <row r="1074" spans="1:12" ht="120" x14ac:dyDescent="0.25">
      <c r="A1074" s="193" t="s">
        <v>1038</v>
      </c>
      <c r="B1074" s="193" t="s">
        <v>779</v>
      </c>
      <c r="C1074" s="193" t="s">
        <v>681</v>
      </c>
      <c r="D1074" s="194" t="s">
        <v>162</v>
      </c>
      <c r="E1074" s="300" t="s">
        <v>1039</v>
      </c>
      <c r="F1074" s="301"/>
      <c r="G1074" s="193" t="s">
        <v>33</v>
      </c>
      <c r="H1074" s="195">
        <v>1</v>
      </c>
      <c r="I1074" s="196">
        <f>J1074</f>
        <v>364</v>
      </c>
      <c r="J1074" s="196">
        <f>J1076</f>
        <v>364</v>
      </c>
      <c r="L1074" s="77">
        <f>M1074</f>
        <v>0</v>
      </c>
    </row>
    <row r="1075" spans="1:12" ht="120" x14ac:dyDescent="0.25">
      <c r="A1075" s="201" t="s">
        <v>1042</v>
      </c>
      <c r="B1075" s="201" t="s">
        <v>1598</v>
      </c>
      <c r="C1075" s="201" t="s">
        <v>681</v>
      </c>
      <c r="D1075" s="202" t="s">
        <v>162</v>
      </c>
      <c r="E1075" s="298" t="s">
        <v>1071</v>
      </c>
      <c r="F1075" s="299"/>
      <c r="G1075" s="201" t="s">
        <v>33</v>
      </c>
      <c r="H1075" s="203">
        <v>1</v>
      </c>
      <c r="I1075" s="204">
        <f>TRUNC(L1075*$N$2,2)</f>
        <v>364</v>
      </c>
      <c r="J1075" s="204">
        <f>TRUNC(I1075*H1075,2)</f>
        <v>364</v>
      </c>
      <c r="L1075" s="80">
        <v>364</v>
      </c>
    </row>
    <row r="1076" spans="1:12" ht="15" x14ac:dyDescent="0.25">
      <c r="A1076" s="205"/>
      <c r="B1076" s="205"/>
      <c r="C1076" s="205"/>
      <c r="D1076" s="206"/>
      <c r="E1076" s="206"/>
      <c r="F1076" s="207"/>
      <c r="G1076" s="206"/>
      <c r="H1076" s="207"/>
      <c r="I1076" s="206"/>
      <c r="J1076" s="207">
        <f>SUBTOTAL(9,J1075)</f>
        <v>364</v>
      </c>
      <c r="L1076" s="81"/>
    </row>
    <row r="1077" spans="1:12" ht="15.75" x14ac:dyDescent="0.25">
      <c r="A1077" s="190" t="s">
        <v>939</v>
      </c>
      <c r="B1077" s="190" t="s">
        <v>718</v>
      </c>
      <c r="C1077" s="190" t="s">
        <v>717</v>
      </c>
      <c r="D1077" s="191" t="s">
        <v>716</v>
      </c>
      <c r="E1077" s="294" t="s">
        <v>1037</v>
      </c>
      <c r="F1077" s="295"/>
      <c r="G1077" s="190" t="s">
        <v>715</v>
      </c>
      <c r="H1077" s="192" t="s">
        <v>714</v>
      </c>
      <c r="I1077" s="192" t="s">
        <v>713</v>
      </c>
      <c r="J1077" s="192" t="s">
        <v>221</v>
      </c>
      <c r="L1077" s="75" t="s">
        <v>713</v>
      </c>
    </row>
    <row r="1078" spans="1:12" ht="30" x14ac:dyDescent="0.25">
      <c r="A1078" s="193" t="s">
        <v>1038</v>
      </c>
      <c r="B1078" s="193">
        <v>103946</v>
      </c>
      <c r="C1078" s="193" t="s">
        <v>7</v>
      </c>
      <c r="D1078" s="194" t="s">
        <v>271</v>
      </c>
      <c r="E1078" s="300" t="s">
        <v>1474</v>
      </c>
      <c r="F1078" s="301"/>
      <c r="G1078" s="193" t="s">
        <v>686</v>
      </c>
      <c r="H1078" s="195">
        <v>1</v>
      </c>
      <c r="I1078" s="196">
        <f>J1078</f>
        <v>20.37</v>
      </c>
      <c r="J1078" s="196">
        <f>J1082</f>
        <v>20.37</v>
      </c>
      <c r="L1078" s="77">
        <f>M1078</f>
        <v>0</v>
      </c>
    </row>
    <row r="1079" spans="1:12" ht="45" x14ac:dyDescent="0.25">
      <c r="A1079" s="197" t="s">
        <v>1040</v>
      </c>
      <c r="B1079" s="197">
        <v>88316</v>
      </c>
      <c r="C1079" s="197" t="s">
        <v>7</v>
      </c>
      <c r="D1079" s="198" t="s">
        <v>1080</v>
      </c>
      <c r="E1079" s="296" t="s">
        <v>1039</v>
      </c>
      <c r="F1079" s="297"/>
      <c r="G1079" s="197" t="s">
        <v>8</v>
      </c>
      <c r="H1079" s="199">
        <v>0.1386</v>
      </c>
      <c r="I1079" s="200">
        <f>TRUNC(L1079*$N$2,2)</f>
        <v>20.170000000000002</v>
      </c>
      <c r="J1079" s="200">
        <f t="shared" ref="J1079:J1080" si="148">TRUNC(I1079*H1079,2)</f>
        <v>2.79</v>
      </c>
      <c r="L1079" s="79">
        <v>20.170000000000002</v>
      </c>
    </row>
    <row r="1080" spans="1:12" ht="45" x14ac:dyDescent="0.25">
      <c r="A1080" s="197" t="s">
        <v>1040</v>
      </c>
      <c r="B1080" s="197">
        <v>88441</v>
      </c>
      <c r="C1080" s="197" t="s">
        <v>7</v>
      </c>
      <c r="D1080" s="198" t="s">
        <v>1475</v>
      </c>
      <c r="E1080" s="296" t="s">
        <v>1039</v>
      </c>
      <c r="F1080" s="297"/>
      <c r="G1080" s="197" t="s">
        <v>8</v>
      </c>
      <c r="H1080" s="199">
        <v>2.7699999999999999E-2</v>
      </c>
      <c r="I1080" s="200">
        <f>TRUNC(L1080*$N$2,2)</f>
        <v>21.08</v>
      </c>
      <c r="J1080" s="200">
        <f t="shared" si="148"/>
        <v>0.57999999999999996</v>
      </c>
      <c r="L1080" s="79">
        <v>21.08</v>
      </c>
    </row>
    <row r="1081" spans="1:12" ht="30" x14ac:dyDescent="0.25">
      <c r="A1081" s="201" t="s">
        <v>1042</v>
      </c>
      <c r="B1081" s="201">
        <v>3322</v>
      </c>
      <c r="C1081" s="201" t="s">
        <v>7</v>
      </c>
      <c r="D1081" s="202" t="s">
        <v>1476</v>
      </c>
      <c r="E1081" s="298" t="s">
        <v>1046</v>
      </c>
      <c r="F1081" s="299"/>
      <c r="G1081" s="201" t="s">
        <v>686</v>
      </c>
      <c r="H1081" s="203">
        <v>1</v>
      </c>
      <c r="I1081" s="204">
        <f>TRUNC(L1081*$N$2,2)</f>
        <v>17</v>
      </c>
      <c r="J1081" s="204">
        <f>TRUNC(I1081*H1081,2)</f>
        <v>17</v>
      </c>
      <c r="L1081" s="80">
        <v>17</v>
      </c>
    </row>
    <row r="1082" spans="1:12" ht="15" x14ac:dyDescent="0.25">
      <c r="A1082" s="205"/>
      <c r="B1082" s="205"/>
      <c r="C1082" s="205"/>
      <c r="D1082" s="206"/>
      <c r="E1082" s="206"/>
      <c r="F1082" s="207"/>
      <c r="G1082" s="206"/>
      <c r="H1082" s="207"/>
      <c r="I1082" s="206"/>
      <c r="J1082" s="207">
        <f>SUBTOTAL(9,J1079:J1081)</f>
        <v>20.37</v>
      </c>
      <c r="L1082" s="81"/>
    </row>
    <row r="1083" spans="1:12" ht="15.75" x14ac:dyDescent="0.25">
      <c r="A1083" s="190" t="s">
        <v>940</v>
      </c>
      <c r="B1083" s="190" t="s">
        <v>718</v>
      </c>
      <c r="C1083" s="190" t="s">
        <v>717</v>
      </c>
      <c r="D1083" s="191" t="s">
        <v>716</v>
      </c>
      <c r="E1083" s="294" t="s">
        <v>1037</v>
      </c>
      <c r="F1083" s="295"/>
      <c r="G1083" s="190" t="s">
        <v>715</v>
      </c>
      <c r="H1083" s="192" t="s">
        <v>714</v>
      </c>
      <c r="I1083" s="192" t="s">
        <v>713</v>
      </c>
      <c r="J1083" s="192" t="s">
        <v>221</v>
      </c>
      <c r="L1083" s="75" t="s">
        <v>713</v>
      </c>
    </row>
    <row r="1084" spans="1:12" ht="14.25" customHeight="1" x14ac:dyDescent="0.25">
      <c r="A1084" s="193" t="s">
        <v>1038</v>
      </c>
      <c r="B1084" s="193">
        <v>98520</v>
      </c>
      <c r="C1084" s="193" t="s">
        <v>7</v>
      </c>
      <c r="D1084" s="194" t="s">
        <v>695</v>
      </c>
      <c r="E1084" s="300" t="s">
        <v>1474</v>
      </c>
      <c r="F1084" s="301"/>
      <c r="G1084" s="193" t="s">
        <v>686</v>
      </c>
      <c r="H1084" s="195">
        <v>1</v>
      </c>
      <c r="I1084" s="196">
        <f>J1084</f>
        <v>4.7200000000000006</v>
      </c>
      <c r="J1084" s="196">
        <f>J1089</f>
        <v>4.7200000000000006</v>
      </c>
      <c r="L1084" s="77">
        <f>M1084</f>
        <v>0</v>
      </c>
    </row>
    <row r="1085" spans="1:12" ht="45" x14ac:dyDescent="0.25">
      <c r="A1085" s="197" t="s">
        <v>1040</v>
      </c>
      <c r="B1085" s="197">
        <v>88316</v>
      </c>
      <c r="C1085" s="197" t="s">
        <v>7</v>
      </c>
      <c r="D1085" s="198" t="s">
        <v>1080</v>
      </c>
      <c r="E1085" s="296" t="s">
        <v>1039</v>
      </c>
      <c r="F1085" s="297"/>
      <c r="G1085" s="197" t="s">
        <v>8</v>
      </c>
      <c r="H1085" s="199">
        <v>5.5800000000000002E-2</v>
      </c>
      <c r="I1085" s="200">
        <f>TRUNC(L1085*$N$2,2)</f>
        <v>20.170000000000002</v>
      </c>
      <c r="J1085" s="200">
        <f t="shared" ref="J1085:J1088" si="149">TRUNC(I1085*H1085,2)</f>
        <v>1.1200000000000001</v>
      </c>
      <c r="L1085" s="79">
        <v>20.170000000000002</v>
      </c>
    </row>
    <row r="1086" spans="1:12" ht="45" x14ac:dyDescent="0.25">
      <c r="A1086" s="197" t="s">
        <v>1040</v>
      </c>
      <c r="B1086" s="197">
        <v>88441</v>
      </c>
      <c r="C1086" s="197" t="s">
        <v>7</v>
      </c>
      <c r="D1086" s="198" t="s">
        <v>1475</v>
      </c>
      <c r="E1086" s="296" t="s">
        <v>1039</v>
      </c>
      <c r="F1086" s="297"/>
      <c r="G1086" s="197" t="s">
        <v>8</v>
      </c>
      <c r="H1086" s="199">
        <v>1.12E-2</v>
      </c>
      <c r="I1086" s="200">
        <f>TRUNC(L1086*$N$2,2)</f>
        <v>21.08</v>
      </c>
      <c r="J1086" s="200">
        <f t="shared" si="149"/>
        <v>0.23</v>
      </c>
      <c r="L1086" s="79">
        <v>21.08</v>
      </c>
    </row>
    <row r="1087" spans="1:12" ht="15" x14ac:dyDescent="0.25">
      <c r="A1087" s="201" t="s">
        <v>1042</v>
      </c>
      <c r="B1087" s="201">
        <v>3123</v>
      </c>
      <c r="C1087" s="201" t="s">
        <v>7</v>
      </c>
      <c r="D1087" s="202" t="s">
        <v>1477</v>
      </c>
      <c r="E1087" s="298" t="s">
        <v>1046</v>
      </c>
      <c r="F1087" s="299"/>
      <c r="G1087" s="201" t="s">
        <v>24</v>
      </c>
      <c r="H1087" s="203">
        <v>0.125</v>
      </c>
      <c r="I1087" s="204">
        <f>TRUNC(L1087*$N$2,2)</f>
        <v>2.8</v>
      </c>
      <c r="J1087" s="204">
        <f t="shared" si="149"/>
        <v>0.35</v>
      </c>
      <c r="L1087" s="80">
        <v>2.8</v>
      </c>
    </row>
    <row r="1088" spans="1:12" ht="15" x14ac:dyDescent="0.25">
      <c r="A1088" s="201" t="s">
        <v>1042</v>
      </c>
      <c r="B1088" s="201">
        <v>38125</v>
      </c>
      <c r="C1088" s="201" t="s">
        <v>7</v>
      </c>
      <c r="D1088" s="202" t="s">
        <v>1478</v>
      </c>
      <c r="E1088" s="298" t="s">
        <v>1046</v>
      </c>
      <c r="F1088" s="299"/>
      <c r="G1088" s="201" t="s">
        <v>24</v>
      </c>
      <c r="H1088" s="203">
        <v>2.6526000000000001</v>
      </c>
      <c r="I1088" s="204">
        <f>TRUNC(L1088*$N$2,2)</f>
        <v>1.1399999999999999</v>
      </c>
      <c r="J1088" s="204">
        <f t="shared" si="149"/>
        <v>3.02</v>
      </c>
      <c r="L1088" s="80">
        <v>1.1399999999999999</v>
      </c>
    </row>
    <row r="1089" spans="1:12" ht="15" x14ac:dyDescent="0.25">
      <c r="A1089" s="205"/>
      <c r="B1089" s="205"/>
      <c r="C1089" s="205"/>
      <c r="D1089" s="206"/>
      <c r="E1089" s="206"/>
      <c r="F1089" s="207"/>
      <c r="G1089" s="206"/>
      <c r="H1089" s="207"/>
      <c r="I1089" s="206"/>
      <c r="J1089" s="207">
        <f>SUBTOTAL(9,J1085:J1088)</f>
        <v>4.7200000000000006</v>
      </c>
      <c r="L1089" s="81"/>
    </row>
    <row r="1090" spans="1:12" ht="15.75" x14ac:dyDescent="0.25">
      <c r="A1090" s="190" t="s">
        <v>941</v>
      </c>
      <c r="B1090" s="190" t="s">
        <v>718</v>
      </c>
      <c r="C1090" s="190" t="s">
        <v>717</v>
      </c>
      <c r="D1090" s="191" t="s">
        <v>716</v>
      </c>
      <c r="E1090" s="294" t="s">
        <v>1037</v>
      </c>
      <c r="F1090" s="295"/>
      <c r="G1090" s="190" t="s">
        <v>715</v>
      </c>
      <c r="H1090" s="192" t="s">
        <v>714</v>
      </c>
      <c r="I1090" s="192" t="s">
        <v>713</v>
      </c>
      <c r="J1090" s="192" t="s">
        <v>221</v>
      </c>
      <c r="L1090" s="75" t="s">
        <v>713</v>
      </c>
    </row>
    <row r="1091" spans="1:12" ht="25.5" customHeight="1" x14ac:dyDescent="0.25">
      <c r="A1091" s="193" t="s">
        <v>1038</v>
      </c>
      <c r="B1091" s="193">
        <v>99841</v>
      </c>
      <c r="C1091" s="193" t="s">
        <v>7</v>
      </c>
      <c r="D1091" s="194" t="s">
        <v>272</v>
      </c>
      <c r="E1091" s="300" t="s">
        <v>1123</v>
      </c>
      <c r="F1091" s="301"/>
      <c r="G1091" s="193" t="s">
        <v>19</v>
      </c>
      <c r="H1091" s="195">
        <v>1</v>
      </c>
      <c r="I1091" s="196">
        <f>J1091</f>
        <v>1182.1300000000001</v>
      </c>
      <c r="J1091" s="196">
        <f>J1102</f>
        <v>1182.1300000000001</v>
      </c>
      <c r="L1091" s="77">
        <f>M1091</f>
        <v>0</v>
      </c>
    </row>
    <row r="1092" spans="1:12" ht="45" x14ac:dyDescent="0.25">
      <c r="A1092" s="197" t="s">
        <v>1040</v>
      </c>
      <c r="B1092" s="197">
        <v>88251</v>
      </c>
      <c r="C1092" s="197" t="s">
        <v>7</v>
      </c>
      <c r="D1092" s="198" t="s">
        <v>1479</v>
      </c>
      <c r="E1092" s="296" t="s">
        <v>1039</v>
      </c>
      <c r="F1092" s="297"/>
      <c r="G1092" s="197" t="s">
        <v>8</v>
      </c>
      <c r="H1092" s="199">
        <v>2.754</v>
      </c>
      <c r="I1092" s="200">
        <f t="shared" ref="I1092:I1101" si="150">TRUNC(L1092*$N$2,2)</f>
        <v>20.97</v>
      </c>
      <c r="J1092" s="200">
        <f t="shared" ref="J1092:J1101" si="151">TRUNC(I1092*H1092,2)</f>
        <v>57.75</v>
      </c>
      <c r="L1092" s="79">
        <v>20.97</v>
      </c>
    </row>
    <row r="1093" spans="1:12" ht="45" x14ac:dyDescent="0.25">
      <c r="A1093" s="197" t="s">
        <v>1040</v>
      </c>
      <c r="B1093" s="197">
        <v>88315</v>
      </c>
      <c r="C1093" s="197" t="s">
        <v>7</v>
      </c>
      <c r="D1093" s="198" t="s">
        <v>1480</v>
      </c>
      <c r="E1093" s="296" t="s">
        <v>1039</v>
      </c>
      <c r="F1093" s="297"/>
      <c r="G1093" s="197" t="s">
        <v>8</v>
      </c>
      <c r="H1093" s="199">
        <v>3.3530000000000002</v>
      </c>
      <c r="I1093" s="200">
        <f t="shared" si="150"/>
        <v>25.15</v>
      </c>
      <c r="J1093" s="200">
        <f t="shared" si="151"/>
        <v>84.32</v>
      </c>
      <c r="L1093" s="79">
        <v>25.15</v>
      </c>
    </row>
    <row r="1094" spans="1:12" ht="30" x14ac:dyDescent="0.25">
      <c r="A1094" s="201" t="s">
        <v>1042</v>
      </c>
      <c r="B1094" s="201">
        <v>1332</v>
      </c>
      <c r="C1094" s="201" t="s">
        <v>7</v>
      </c>
      <c r="D1094" s="202" t="s">
        <v>1481</v>
      </c>
      <c r="E1094" s="298" t="s">
        <v>1046</v>
      </c>
      <c r="F1094" s="299"/>
      <c r="G1094" s="201" t="s">
        <v>24</v>
      </c>
      <c r="H1094" s="203">
        <v>1.4</v>
      </c>
      <c r="I1094" s="204">
        <f t="shared" si="150"/>
        <v>8.4</v>
      </c>
      <c r="J1094" s="204">
        <f t="shared" si="151"/>
        <v>11.76</v>
      </c>
      <c r="L1094" s="80">
        <v>8.4</v>
      </c>
    </row>
    <row r="1095" spans="1:12" ht="30" x14ac:dyDescent="0.25">
      <c r="A1095" s="201" t="s">
        <v>1042</v>
      </c>
      <c r="B1095" s="201">
        <v>11002</v>
      </c>
      <c r="C1095" s="201" t="s">
        <v>7</v>
      </c>
      <c r="D1095" s="202" t="s">
        <v>1482</v>
      </c>
      <c r="E1095" s="298" t="s">
        <v>1046</v>
      </c>
      <c r="F1095" s="299"/>
      <c r="G1095" s="201" t="s">
        <v>24</v>
      </c>
      <c r="H1095" s="203">
        <v>3.0000000000000001E-3</v>
      </c>
      <c r="I1095" s="204">
        <f t="shared" si="150"/>
        <v>27.3</v>
      </c>
      <c r="J1095" s="204">
        <f t="shared" si="151"/>
        <v>0.08</v>
      </c>
      <c r="L1095" s="80">
        <v>27.3</v>
      </c>
    </row>
    <row r="1096" spans="1:12" ht="30" x14ac:dyDescent="0.25">
      <c r="A1096" s="201" t="s">
        <v>1042</v>
      </c>
      <c r="B1096" s="201">
        <v>11964</v>
      </c>
      <c r="C1096" s="201" t="s">
        <v>7</v>
      </c>
      <c r="D1096" s="202" t="s">
        <v>1483</v>
      </c>
      <c r="E1096" s="298" t="s">
        <v>1046</v>
      </c>
      <c r="F1096" s="299"/>
      <c r="G1096" s="201" t="s">
        <v>33</v>
      </c>
      <c r="H1096" s="203">
        <v>3.3330000000000002</v>
      </c>
      <c r="I1096" s="204">
        <f t="shared" si="150"/>
        <v>2.41</v>
      </c>
      <c r="J1096" s="204">
        <f t="shared" si="151"/>
        <v>8.0299999999999994</v>
      </c>
      <c r="L1096" s="80">
        <v>2.41</v>
      </c>
    </row>
    <row r="1097" spans="1:12" ht="45" x14ac:dyDescent="0.25">
      <c r="A1097" s="201" t="s">
        <v>1042</v>
      </c>
      <c r="B1097" s="201">
        <v>13246</v>
      </c>
      <c r="C1097" s="201" t="s">
        <v>7</v>
      </c>
      <c r="D1097" s="202" t="s">
        <v>1484</v>
      </c>
      <c r="E1097" s="298" t="s">
        <v>1046</v>
      </c>
      <c r="F1097" s="299"/>
      <c r="G1097" s="201" t="s">
        <v>33</v>
      </c>
      <c r="H1097" s="203">
        <v>5</v>
      </c>
      <c r="I1097" s="204">
        <f t="shared" si="150"/>
        <v>0.45</v>
      </c>
      <c r="J1097" s="204">
        <f t="shared" si="151"/>
        <v>2.25</v>
      </c>
      <c r="L1097" s="80">
        <v>0.45</v>
      </c>
    </row>
    <row r="1098" spans="1:12" ht="30" x14ac:dyDescent="0.25">
      <c r="A1098" s="201" t="s">
        <v>1042</v>
      </c>
      <c r="B1098" s="201">
        <v>20259</v>
      </c>
      <c r="C1098" s="201" t="s">
        <v>7</v>
      </c>
      <c r="D1098" s="202" t="s">
        <v>1485</v>
      </c>
      <c r="E1098" s="298" t="s">
        <v>1046</v>
      </c>
      <c r="F1098" s="299"/>
      <c r="G1098" s="201" t="s">
        <v>19</v>
      </c>
      <c r="H1098" s="203">
        <v>3.149</v>
      </c>
      <c r="I1098" s="204">
        <f t="shared" si="150"/>
        <v>12.9</v>
      </c>
      <c r="J1098" s="204">
        <f t="shared" si="151"/>
        <v>40.619999999999997</v>
      </c>
      <c r="L1098" s="80">
        <v>12.9</v>
      </c>
    </row>
    <row r="1099" spans="1:12" ht="15" x14ac:dyDescent="0.25">
      <c r="A1099" s="201" t="s">
        <v>1042</v>
      </c>
      <c r="B1099" s="201">
        <v>34360</v>
      </c>
      <c r="C1099" s="201" t="s">
        <v>7</v>
      </c>
      <c r="D1099" s="202" t="s">
        <v>1486</v>
      </c>
      <c r="E1099" s="298" t="s">
        <v>1046</v>
      </c>
      <c r="F1099" s="299"/>
      <c r="G1099" s="201" t="s">
        <v>24</v>
      </c>
      <c r="H1099" s="203">
        <v>3.4089999999999998</v>
      </c>
      <c r="I1099" s="204">
        <f t="shared" si="150"/>
        <v>41.18</v>
      </c>
      <c r="J1099" s="204">
        <f t="shared" si="151"/>
        <v>140.38</v>
      </c>
      <c r="L1099" s="80">
        <v>41.18</v>
      </c>
    </row>
    <row r="1100" spans="1:12" ht="45" x14ac:dyDescent="0.25">
      <c r="A1100" s="201" t="s">
        <v>1042</v>
      </c>
      <c r="B1100" s="201">
        <v>34391</v>
      </c>
      <c r="C1100" s="201" t="s">
        <v>7</v>
      </c>
      <c r="D1100" s="202" t="s">
        <v>1487</v>
      </c>
      <c r="E1100" s="298" t="s">
        <v>1046</v>
      </c>
      <c r="F1100" s="299"/>
      <c r="G1100" s="201" t="s">
        <v>686</v>
      </c>
      <c r="H1100" s="203">
        <v>0.998</v>
      </c>
      <c r="I1100" s="204">
        <f t="shared" si="150"/>
        <v>813.87</v>
      </c>
      <c r="J1100" s="204">
        <f t="shared" si="151"/>
        <v>812.24</v>
      </c>
      <c r="L1100" s="80">
        <v>813.87</v>
      </c>
    </row>
    <row r="1101" spans="1:12" ht="15" x14ac:dyDescent="0.25">
      <c r="A1101" s="201" t="s">
        <v>1042</v>
      </c>
      <c r="B1101" s="201">
        <v>39961</v>
      </c>
      <c r="C1101" s="201" t="s">
        <v>7</v>
      </c>
      <c r="D1101" s="202" t="s">
        <v>1184</v>
      </c>
      <c r="E1101" s="298" t="s">
        <v>1046</v>
      </c>
      <c r="F1101" s="299"/>
      <c r="G1101" s="201" t="s">
        <v>33</v>
      </c>
      <c r="H1101" s="203">
        <v>0.85499999999999998</v>
      </c>
      <c r="I1101" s="204">
        <f t="shared" si="150"/>
        <v>28.9</v>
      </c>
      <c r="J1101" s="204">
        <f t="shared" si="151"/>
        <v>24.7</v>
      </c>
      <c r="L1101" s="80">
        <v>28.9</v>
      </c>
    </row>
    <row r="1102" spans="1:12" ht="15" x14ac:dyDescent="0.25">
      <c r="A1102" s="205"/>
      <c r="B1102" s="205"/>
      <c r="C1102" s="205"/>
      <c r="D1102" s="206"/>
      <c r="E1102" s="206"/>
      <c r="F1102" s="207"/>
      <c r="G1102" s="206"/>
      <c r="H1102" s="207"/>
      <c r="I1102" s="206"/>
      <c r="J1102" s="207">
        <f>SUBTOTAL(9,J1092:J1101)</f>
        <v>1182.1300000000001</v>
      </c>
      <c r="L1102" s="81"/>
    </row>
    <row r="1103" spans="1:12" ht="15.75" x14ac:dyDescent="0.25">
      <c r="A1103" s="190" t="s">
        <v>942</v>
      </c>
      <c r="B1103" s="190" t="s">
        <v>718</v>
      </c>
      <c r="C1103" s="190" t="s">
        <v>717</v>
      </c>
      <c r="D1103" s="191" t="s">
        <v>716</v>
      </c>
      <c r="E1103" s="294" t="s">
        <v>1037</v>
      </c>
      <c r="F1103" s="295"/>
      <c r="G1103" s="190" t="s">
        <v>715</v>
      </c>
      <c r="H1103" s="192" t="s">
        <v>714</v>
      </c>
      <c r="I1103" s="192" t="s">
        <v>713</v>
      </c>
      <c r="J1103" s="192" t="s">
        <v>221</v>
      </c>
      <c r="L1103" s="75" t="s">
        <v>713</v>
      </c>
    </row>
    <row r="1104" spans="1:12" ht="14.25" customHeight="1" x14ac:dyDescent="0.25">
      <c r="A1104" s="193" t="s">
        <v>1038</v>
      </c>
      <c r="B1104" s="193">
        <v>9537</v>
      </c>
      <c r="C1104" s="193" t="s">
        <v>7</v>
      </c>
      <c r="D1104" s="194" t="s">
        <v>694</v>
      </c>
      <c r="E1104" s="300" t="s">
        <v>1039</v>
      </c>
      <c r="F1104" s="301"/>
      <c r="G1104" s="193" t="s">
        <v>686</v>
      </c>
      <c r="H1104" s="195">
        <v>1</v>
      </c>
      <c r="I1104" s="196">
        <f>J1104</f>
        <v>3.5599999999999996</v>
      </c>
      <c r="J1104" s="196">
        <f>J1107</f>
        <v>3.5599999999999996</v>
      </c>
      <c r="L1104" s="77">
        <f>M1104</f>
        <v>0</v>
      </c>
    </row>
    <row r="1105" spans="1:12" ht="45" x14ac:dyDescent="0.25">
      <c r="A1105" s="197" t="s">
        <v>1040</v>
      </c>
      <c r="B1105" s="197">
        <v>88316</v>
      </c>
      <c r="C1105" s="197" t="s">
        <v>7</v>
      </c>
      <c r="D1105" s="198" t="s">
        <v>1080</v>
      </c>
      <c r="E1105" s="296" t="s">
        <v>1039</v>
      </c>
      <c r="F1105" s="297"/>
      <c r="G1105" s="197" t="s">
        <v>8</v>
      </c>
      <c r="H1105" s="199">
        <v>0.14000000000000001</v>
      </c>
      <c r="I1105" s="200">
        <f>TRUNC(L1105*$N$2,2)</f>
        <v>20.170000000000002</v>
      </c>
      <c r="J1105" s="200">
        <f>TRUNC(I1105*H1105,2)</f>
        <v>2.82</v>
      </c>
      <c r="L1105" s="79">
        <v>20.170000000000002</v>
      </c>
    </row>
    <row r="1106" spans="1:12" ht="30" x14ac:dyDescent="0.25">
      <c r="A1106" s="201" t="s">
        <v>1042</v>
      </c>
      <c r="B1106" s="201">
        <v>3</v>
      </c>
      <c r="C1106" s="201" t="s">
        <v>7</v>
      </c>
      <c r="D1106" s="202" t="s">
        <v>1488</v>
      </c>
      <c r="E1106" s="298" t="s">
        <v>1046</v>
      </c>
      <c r="F1106" s="299"/>
      <c r="G1106" s="201" t="s">
        <v>1064</v>
      </c>
      <c r="H1106" s="203">
        <v>0.05</v>
      </c>
      <c r="I1106" s="204">
        <f>TRUNC(L1106*$N$2,2)</f>
        <v>14.83</v>
      </c>
      <c r="J1106" s="204">
        <f>TRUNC(I1106*H1106,2)</f>
        <v>0.74</v>
      </c>
      <c r="L1106" s="80">
        <v>14.83</v>
      </c>
    </row>
    <row r="1107" spans="1:12" ht="15" x14ac:dyDescent="0.25">
      <c r="A1107" s="205"/>
      <c r="B1107" s="205"/>
      <c r="C1107" s="205"/>
      <c r="D1107" s="206"/>
      <c r="E1107" s="206"/>
      <c r="F1107" s="207"/>
      <c r="G1107" s="206"/>
      <c r="H1107" s="207"/>
      <c r="I1107" s="206"/>
      <c r="J1107" s="207">
        <f>SUBTOTAL(9,J1105:J1106)</f>
        <v>3.5599999999999996</v>
      </c>
      <c r="L1107" s="81"/>
    </row>
    <row r="1108" spans="1:12" ht="15.75" x14ac:dyDescent="0.25">
      <c r="A1108" s="190" t="s">
        <v>943</v>
      </c>
      <c r="B1108" s="190" t="s">
        <v>718</v>
      </c>
      <c r="C1108" s="190" t="s">
        <v>717</v>
      </c>
      <c r="D1108" s="191" t="s">
        <v>716</v>
      </c>
      <c r="E1108" s="294" t="s">
        <v>1037</v>
      </c>
      <c r="F1108" s="295"/>
      <c r="G1108" s="190" t="s">
        <v>715</v>
      </c>
      <c r="H1108" s="192" t="s">
        <v>714</v>
      </c>
      <c r="I1108" s="192" t="s">
        <v>713</v>
      </c>
      <c r="J1108" s="192" t="s">
        <v>221</v>
      </c>
      <c r="L1108" s="75" t="s">
        <v>713</v>
      </c>
    </row>
    <row r="1109" spans="1:12" ht="60" x14ac:dyDescent="0.25">
      <c r="A1109" s="208" t="s">
        <v>1042</v>
      </c>
      <c r="B1109" s="208" t="s">
        <v>781</v>
      </c>
      <c r="C1109" s="208" t="s">
        <v>681</v>
      </c>
      <c r="D1109" s="209" t="s">
        <v>442</v>
      </c>
      <c r="E1109" s="303" t="s">
        <v>1071</v>
      </c>
      <c r="F1109" s="304"/>
      <c r="G1109" s="208" t="s">
        <v>33</v>
      </c>
      <c r="H1109" s="210">
        <v>1</v>
      </c>
      <c r="I1109" s="211">
        <f>J1109</f>
        <v>2295</v>
      </c>
      <c r="J1109" s="211">
        <f>J1110</f>
        <v>2295</v>
      </c>
      <c r="L1109" s="82">
        <v>2295</v>
      </c>
    </row>
    <row r="1110" spans="1:12" ht="60" x14ac:dyDescent="0.25">
      <c r="A1110" s="201" t="s">
        <v>1042</v>
      </c>
      <c r="B1110" s="201" t="s">
        <v>781</v>
      </c>
      <c r="C1110" s="201" t="s">
        <v>681</v>
      </c>
      <c r="D1110" s="202" t="s">
        <v>442</v>
      </c>
      <c r="E1110" s="298" t="s">
        <v>1071</v>
      </c>
      <c r="F1110" s="299"/>
      <c r="G1110" s="201" t="s">
        <v>33</v>
      </c>
      <c r="H1110" s="203">
        <v>1</v>
      </c>
      <c r="I1110" s="204">
        <f>TRUNC(L1110*$N$2,2)</f>
        <v>2295</v>
      </c>
      <c r="J1110" s="204">
        <f>TRUNC(I1110*H1110,2)</f>
        <v>2295</v>
      </c>
      <c r="L1110" s="80">
        <v>2295</v>
      </c>
    </row>
    <row r="1111" spans="1:12" ht="15" x14ac:dyDescent="0.25">
      <c r="A1111" s="205"/>
      <c r="B1111" s="205"/>
      <c r="C1111" s="205"/>
      <c r="D1111" s="206"/>
      <c r="E1111" s="206"/>
      <c r="F1111" s="207"/>
      <c r="G1111" s="206"/>
      <c r="H1111" s="207"/>
      <c r="I1111" s="206"/>
      <c r="J1111" s="207"/>
      <c r="L1111" s="81"/>
    </row>
    <row r="1112" spans="1:12" ht="15.75" x14ac:dyDescent="0.25">
      <c r="A1112" s="190" t="s">
        <v>944</v>
      </c>
      <c r="B1112" s="190" t="s">
        <v>718</v>
      </c>
      <c r="C1112" s="190" t="s">
        <v>717</v>
      </c>
      <c r="D1112" s="191" t="s">
        <v>716</v>
      </c>
      <c r="E1112" s="294" t="s">
        <v>1037</v>
      </c>
      <c r="F1112" s="295"/>
      <c r="G1112" s="190" t="s">
        <v>715</v>
      </c>
      <c r="H1112" s="192" t="s">
        <v>714</v>
      </c>
      <c r="I1112" s="192" t="s">
        <v>713</v>
      </c>
      <c r="J1112" s="192" t="s">
        <v>221</v>
      </c>
      <c r="L1112" s="75" t="s">
        <v>713</v>
      </c>
    </row>
    <row r="1113" spans="1:12" ht="14.25" customHeight="1" x14ac:dyDescent="0.25">
      <c r="A1113" s="193" t="s">
        <v>1038</v>
      </c>
      <c r="B1113" s="193">
        <v>11358</v>
      </c>
      <c r="C1113" s="193" t="s">
        <v>14</v>
      </c>
      <c r="D1113" s="194" t="s">
        <v>693</v>
      </c>
      <c r="E1113" s="300" t="s">
        <v>1106</v>
      </c>
      <c r="F1113" s="301"/>
      <c r="G1113" s="193" t="s">
        <v>686</v>
      </c>
      <c r="H1113" s="195">
        <v>1</v>
      </c>
      <c r="I1113" s="196">
        <f>J1113</f>
        <v>12.06</v>
      </c>
      <c r="J1113" s="196">
        <f>J1118</f>
        <v>12.06</v>
      </c>
      <c r="L1113" s="77">
        <f>M1113</f>
        <v>0</v>
      </c>
    </row>
    <row r="1114" spans="1:12" ht="45" x14ac:dyDescent="0.25">
      <c r="A1114" s="197" t="s">
        <v>1040</v>
      </c>
      <c r="B1114" s="197">
        <v>10549</v>
      </c>
      <c r="C1114" s="197" t="s">
        <v>14</v>
      </c>
      <c r="D1114" s="198" t="s">
        <v>1107</v>
      </c>
      <c r="E1114" s="296" t="s">
        <v>1108</v>
      </c>
      <c r="F1114" s="297"/>
      <c r="G1114" s="197" t="s">
        <v>1109</v>
      </c>
      <c r="H1114" s="199">
        <v>0.3</v>
      </c>
      <c r="I1114" s="200">
        <f>TRUNC(L1114*$N$2,2)</f>
        <v>3.79</v>
      </c>
      <c r="J1114" s="200">
        <f t="shared" ref="J1114:J1117" si="152">TRUNC(I1114*H1114,2)</f>
        <v>1.1299999999999999</v>
      </c>
      <c r="L1114" s="79">
        <v>3.79</v>
      </c>
    </row>
    <row r="1115" spans="1:12" ht="45" x14ac:dyDescent="0.25">
      <c r="A1115" s="197" t="s">
        <v>1040</v>
      </c>
      <c r="B1115" s="197">
        <v>10551</v>
      </c>
      <c r="C1115" s="197" t="s">
        <v>14</v>
      </c>
      <c r="D1115" s="198" t="s">
        <v>1489</v>
      </c>
      <c r="E1115" s="296" t="s">
        <v>1108</v>
      </c>
      <c r="F1115" s="297"/>
      <c r="G1115" s="197" t="s">
        <v>1109</v>
      </c>
      <c r="H1115" s="199">
        <v>0.3</v>
      </c>
      <c r="I1115" s="200">
        <f>TRUNC(L1115*$N$2,2)</f>
        <v>3.7</v>
      </c>
      <c r="J1115" s="200">
        <f t="shared" si="152"/>
        <v>1.1100000000000001</v>
      </c>
      <c r="L1115" s="79">
        <v>3.7</v>
      </c>
    </row>
    <row r="1116" spans="1:12" ht="30" x14ac:dyDescent="0.25">
      <c r="A1116" s="201" t="s">
        <v>1042</v>
      </c>
      <c r="B1116" s="201" t="s">
        <v>1599</v>
      </c>
      <c r="C1116" s="201" t="s">
        <v>14</v>
      </c>
      <c r="D1116" s="202" t="s">
        <v>1490</v>
      </c>
      <c r="E1116" s="298" t="s">
        <v>1044</v>
      </c>
      <c r="F1116" s="299"/>
      <c r="G1116" s="201" t="s">
        <v>1109</v>
      </c>
      <c r="H1116" s="203">
        <v>0.3</v>
      </c>
      <c r="I1116" s="204">
        <f>TRUNC(L1116*$N$2,2)</f>
        <v>19.13</v>
      </c>
      <c r="J1116" s="204">
        <f t="shared" si="152"/>
        <v>5.73</v>
      </c>
      <c r="L1116" s="80">
        <v>19.13</v>
      </c>
    </row>
    <row r="1117" spans="1:12" ht="30" x14ac:dyDescent="0.25">
      <c r="A1117" s="201" t="s">
        <v>1042</v>
      </c>
      <c r="B1117" s="201" t="s">
        <v>1551</v>
      </c>
      <c r="C1117" s="201" t="s">
        <v>14</v>
      </c>
      <c r="D1117" s="202" t="s">
        <v>1112</v>
      </c>
      <c r="E1117" s="298" t="s">
        <v>1044</v>
      </c>
      <c r="F1117" s="299"/>
      <c r="G1117" s="201" t="s">
        <v>1109</v>
      </c>
      <c r="H1117" s="203">
        <v>0.3</v>
      </c>
      <c r="I1117" s="204">
        <f>TRUNC(L1117*$N$2,2)</f>
        <v>13.65</v>
      </c>
      <c r="J1117" s="204">
        <f t="shared" si="152"/>
        <v>4.09</v>
      </c>
      <c r="L1117" s="80">
        <v>13.65</v>
      </c>
    </row>
    <row r="1118" spans="1:12" ht="15" x14ac:dyDescent="0.25">
      <c r="A1118" s="205"/>
      <c r="B1118" s="205"/>
      <c r="C1118" s="205"/>
      <c r="D1118" s="206"/>
      <c r="E1118" s="206"/>
      <c r="F1118" s="207"/>
      <c r="G1118" s="206"/>
      <c r="H1118" s="207"/>
      <c r="I1118" s="206"/>
      <c r="J1118" s="207">
        <f>SUBTOTAL(9,J1114:J1117)</f>
        <v>12.06</v>
      </c>
      <c r="L1118" s="81"/>
    </row>
    <row r="1119" spans="1:12" ht="15.75" x14ac:dyDescent="0.25">
      <c r="A1119" s="190" t="s">
        <v>945</v>
      </c>
      <c r="B1119" s="190" t="s">
        <v>718</v>
      </c>
      <c r="C1119" s="190" t="s">
        <v>717</v>
      </c>
      <c r="D1119" s="191" t="s">
        <v>716</v>
      </c>
      <c r="E1119" s="294" t="s">
        <v>1037</v>
      </c>
      <c r="F1119" s="295"/>
      <c r="G1119" s="190" t="s">
        <v>715</v>
      </c>
      <c r="H1119" s="192" t="s">
        <v>714</v>
      </c>
      <c r="I1119" s="192" t="s">
        <v>713</v>
      </c>
      <c r="J1119" s="192" t="s">
        <v>221</v>
      </c>
      <c r="L1119" s="75" t="s">
        <v>713</v>
      </c>
    </row>
    <row r="1120" spans="1:12" ht="14.25" customHeight="1" x14ac:dyDescent="0.25">
      <c r="A1120" s="193" t="s">
        <v>1038</v>
      </c>
      <c r="B1120" s="193" t="s">
        <v>241</v>
      </c>
      <c r="C1120" s="193" t="s">
        <v>235</v>
      </c>
      <c r="D1120" s="194" t="s">
        <v>240</v>
      </c>
      <c r="E1120" s="300" t="s">
        <v>1101</v>
      </c>
      <c r="F1120" s="301"/>
      <c r="G1120" s="193" t="s">
        <v>688</v>
      </c>
      <c r="H1120" s="195">
        <v>1</v>
      </c>
      <c r="I1120" s="196">
        <f>J1120</f>
        <v>68.83</v>
      </c>
      <c r="J1120" s="196">
        <f>J1123</f>
        <v>68.83</v>
      </c>
      <c r="L1120" s="77">
        <f>M1120</f>
        <v>0</v>
      </c>
    </row>
    <row r="1121" spans="1:12" ht="15" x14ac:dyDescent="0.25">
      <c r="A1121" s="201" t="s">
        <v>1042</v>
      </c>
      <c r="B1121" s="201" t="s">
        <v>1548</v>
      </c>
      <c r="C1121" s="201" t="s">
        <v>235</v>
      </c>
      <c r="D1121" s="202" t="s">
        <v>1102</v>
      </c>
      <c r="E1121" s="298" t="s">
        <v>1044</v>
      </c>
      <c r="F1121" s="299"/>
      <c r="G1121" s="201" t="s">
        <v>8</v>
      </c>
      <c r="H1121" s="203">
        <v>0.3</v>
      </c>
      <c r="I1121" s="204">
        <f>TRUNC(L1121*$N$2,2)</f>
        <v>26.86</v>
      </c>
      <c r="J1121" s="204">
        <f t="shared" ref="J1121:J1122" si="153">TRUNC(I1121*H1121,2)</f>
        <v>8.0500000000000007</v>
      </c>
      <c r="L1121" s="80">
        <v>26.86</v>
      </c>
    </row>
    <row r="1122" spans="1:12" ht="15" x14ac:dyDescent="0.25">
      <c r="A1122" s="201" t="s">
        <v>1042</v>
      </c>
      <c r="B1122" s="201" t="s">
        <v>1549</v>
      </c>
      <c r="C1122" s="201" t="s">
        <v>235</v>
      </c>
      <c r="D1122" s="202" t="s">
        <v>1103</v>
      </c>
      <c r="E1122" s="298" t="s">
        <v>1044</v>
      </c>
      <c r="F1122" s="299"/>
      <c r="G1122" s="201" t="s">
        <v>8</v>
      </c>
      <c r="H1122" s="203">
        <v>3</v>
      </c>
      <c r="I1122" s="204">
        <f>TRUNC(L1122*$N$2,2)</f>
        <v>20.260000000000002</v>
      </c>
      <c r="J1122" s="204">
        <f t="shared" si="153"/>
        <v>60.78</v>
      </c>
      <c r="L1122" s="80">
        <v>20.260000000000002</v>
      </c>
    </row>
    <row r="1123" spans="1:12" ht="15" x14ac:dyDescent="0.25">
      <c r="A1123" s="205"/>
      <c r="B1123" s="205"/>
      <c r="C1123" s="205"/>
      <c r="D1123" s="206"/>
      <c r="E1123" s="206"/>
      <c r="F1123" s="207"/>
      <c r="G1123" s="206"/>
      <c r="H1123" s="207"/>
      <c r="I1123" s="206"/>
      <c r="J1123" s="207">
        <f>SUBTOTAL(9,J1121:J1122)</f>
        <v>68.83</v>
      </c>
      <c r="L1123" s="81"/>
    </row>
    <row r="1124" spans="1:12" ht="15.75" x14ac:dyDescent="0.25">
      <c r="A1124" s="190" t="s">
        <v>946</v>
      </c>
      <c r="B1124" s="190" t="s">
        <v>718</v>
      </c>
      <c r="C1124" s="190" t="s">
        <v>717</v>
      </c>
      <c r="D1124" s="191" t="s">
        <v>716</v>
      </c>
      <c r="E1124" s="294" t="s">
        <v>1037</v>
      </c>
      <c r="F1124" s="295"/>
      <c r="G1124" s="190" t="s">
        <v>715</v>
      </c>
      <c r="H1124" s="192" t="s">
        <v>714</v>
      </c>
      <c r="I1124" s="192" t="s">
        <v>713</v>
      </c>
      <c r="J1124" s="192" t="s">
        <v>221</v>
      </c>
      <c r="L1124" s="75" t="s">
        <v>713</v>
      </c>
    </row>
    <row r="1125" spans="1:12" ht="25.5" customHeight="1" x14ac:dyDescent="0.25">
      <c r="A1125" s="193" t="s">
        <v>1038</v>
      </c>
      <c r="B1125" s="193">
        <v>97633</v>
      </c>
      <c r="C1125" s="193" t="s">
        <v>7</v>
      </c>
      <c r="D1125" s="194" t="s">
        <v>102</v>
      </c>
      <c r="E1125" s="300" t="s">
        <v>1104</v>
      </c>
      <c r="F1125" s="301"/>
      <c r="G1125" s="193" t="s">
        <v>686</v>
      </c>
      <c r="H1125" s="195">
        <v>1</v>
      </c>
      <c r="I1125" s="196">
        <f>J1125</f>
        <v>21.41</v>
      </c>
      <c r="J1125" s="196">
        <f>J1128</f>
        <v>21.41</v>
      </c>
      <c r="L1125" s="77">
        <f>M1125</f>
        <v>0</v>
      </c>
    </row>
    <row r="1126" spans="1:12" ht="45" x14ac:dyDescent="0.25">
      <c r="A1126" s="197" t="s">
        <v>1040</v>
      </c>
      <c r="B1126" s="197">
        <v>88256</v>
      </c>
      <c r="C1126" s="197" t="s">
        <v>7</v>
      </c>
      <c r="D1126" s="198" t="s">
        <v>1105</v>
      </c>
      <c r="E1126" s="296" t="s">
        <v>1039</v>
      </c>
      <c r="F1126" s="297"/>
      <c r="G1126" s="197" t="s">
        <v>8</v>
      </c>
      <c r="H1126" s="199">
        <v>0.2301</v>
      </c>
      <c r="I1126" s="200">
        <f>TRUNC(L1126*$N$2,2)</f>
        <v>25.22</v>
      </c>
      <c r="J1126" s="200">
        <f t="shared" ref="J1126:J1127" si="154">TRUNC(I1126*H1126,2)</f>
        <v>5.8</v>
      </c>
      <c r="L1126" s="79">
        <v>25.22</v>
      </c>
    </row>
    <row r="1127" spans="1:12" ht="45" x14ac:dyDescent="0.25">
      <c r="A1127" s="197" t="s">
        <v>1040</v>
      </c>
      <c r="B1127" s="197">
        <v>88316</v>
      </c>
      <c r="C1127" s="197" t="s">
        <v>7</v>
      </c>
      <c r="D1127" s="198" t="s">
        <v>1080</v>
      </c>
      <c r="E1127" s="296" t="s">
        <v>1039</v>
      </c>
      <c r="F1127" s="297"/>
      <c r="G1127" s="197" t="s">
        <v>8</v>
      </c>
      <c r="H1127" s="199">
        <v>0.77400000000000002</v>
      </c>
      <c r="I1127" s="200">
        <f>TRUNC(L1127*$N$2,2)</f>
        <v>20.170000000000002</v>
      </c>
      <c r="J1127" s="200">
        <f t="shared" si="154"/>
        <v>15.61</v>
      </c>
      <c r="L1127" s="79">
        <v>20.170000000000002</v>
      </c>
    </row>
    <row r="1128" spans="1:12" ht="15" x14ac:dyDescent="0.25">
      <c r="A1128" s="205"/>
      <c r="B1128" s="205"/>
      <c r="C1128" s="205"/>
      <c r="D1128" s="206"/>
      <c r="E1128" s="206"/>
      <c r="F1128" s="207"/>
      <c r="G1128" s="206"/>
      <c r="H1128" s="207"/>
      <c r="I1128" s="206"/>
      <c r="J1128" s="207">
        <f>SUBTOTAL(9,J1126:J1127)</f>
        <v>21.41</v>
      </c>
      <c r="L1128" s="81"/>
    </row>
    <row r="1129" spans="1:12" ht="15.75" x14ac:dyDescent="0.25">
      <c r="A1129" s="190" t="s">
        <v>947</v>
      </c>
      <c r="B1129" s="190" t="s">
        <v>718</v>
      </c>
      <c r="C1129" s="190" t="s">
        <v>717</v>
      </c>
      <c r="D1129" s="191" t="s">
        <v>716</v>
      </c>
      <c r="E1129" s="294" t="s">
        <v>1037</v>
      </c>
      <c r="F1129" s="295"/>
      <c r="G1129" s="190" t="s">
        <v>715</v>
      </c>
      <c r="H1129" s="192" t="s">
        <v>714</v>
      </c>
      <c r="I1129" s="192" t="s">
        <v>713</v>
      </c>
      <c r="J1129" s="192" t="s">
        <v>221</v>
      </c>
      <c r="L1129" s="75" t="s">
        <v>713</v>
      </c>
    </row>
    <row r="1130" spans="1:12" ht="30" x14ac:dyDescent="0.25">
      <c r="A1130" s="193" t="s">
        <v>1038</v>
      </c>
      <c r="B1130" s="193" t="s">
        <v>783</v>
      </c>
      <c r="C1130" s="193" t="s">
        <v>692</v>
      </c>
      <c r="D1130" s="194" t="s">
        <v>103</v>
      </c>
      <c r="E1130" s="300">
        <v>0</v>
      </c>
      <c r="F1130" s="301"/>
      <c r="G1130" s="193" t="s">
        <v>688</v>
      </c>
      <c r="H1130" s="195">
        <v>1</v>
      </c>
      <c r="I1130" s="196">
        <f>J1130</f>
        <v>181.26</v>
      </c>
      <c r="J1130" s="196">
        <f>J1135</f>
        <v>181.26</v>
      </c>
      <c r="L1130" s="77">
        <f>M1130</f>
        <v>0</v>
      </c>
    </row>
    <row r="1131" spans="1:12" ht="30" x14ac:dyDescent="0.25">
      <c r="A1131" s="201" t="s">
        <v>1042</v>
      </c>
      <c r="B1131" s="201" t="s">
        <v>1600</v>
      </c>
      <c r="C1131" s="201" t="s">
        <v>692</v>
      </c>
      <c r="D1131" s="202" t="s">
        <v>1115</v>
      </c>
      <c r="E1131" s="298" t="s">
        <v>1071</v>
      </c>
      <c r="F1131" s="299"/>
      <c r="G1131" s="201" t="s">
        <v>8</v>
      </c>
      <c r="H1131" s="203">
        <v>0.15</v>
      </c>
      <c r="I1131" s="204">
        <f>TRUNC(L1131*$N$2,2)</f>
        <v>26.5</v>
      </c>
      <c r="J1131" s="204">
        <f t="shared" ref="J1131:J1134" si="155">TRUNC(I1131*H1131,2)</f>
        <v>3.97</v>
      </c>
      <c r="L1131" s="80">
        <v>26.5</v>
      </c>
    </row>
    <row r="1132" spans="1:12" ht="45" x14ac:dyDescent="0.25">
      <c r="A1132" s="201" t="s">
        <v>1042</v>
      </c>
      <c r="B1132" s="201" t="s">
        <v>1601</v>
      </c>
      <c r="C1132" s="201" t="s">
        <v>692</v>
      </c>
      <c r="D1132" s="202" t="s">
        <v>1491</v>
      </c>
      <c r="E1132" s="298" t="s">
        <v>1071</v>
      </c>
      <c r="F1132" s="299"/>
      <c r="G1132" s="201" t="s">
        <v>1089</v>
      </c>
      <c r="H1132" s="203">
        <v>1.2</v>
      </c>
      <c r="I1132" s="204">
        <f>TRUNC(L1132*$N$2,2)</f>
        <v>62.66</v>
      </c>
      <c r="J1132" s="204">
        <f t="shared" si="155"/>
        <v>75.19</v>
      </c>
      <c r="L1132" s="80">
        <v>62.66</v>
      </c>
    </row>
    <row r="1133" spans="1:12" ht="30" x14ac:dyDescent="0.25">
      <c r="A1133" s="201" t="s">
        <v>1042</v>
      </c>
      <c r="B1133" s="201" t="s">
        <v>1602</v>
      </c>
      <c r="C1133" s="201" t="s">
        <v>692</v>
      </c>
      <c r="D1133" s="202" t="s">
        <v>1080</v>
      </c>
      <c r="E1133" s="298" t="s">
        <v>1071</v>
      </c>
      <c r="F1133" s="299"/>
      <c r="G1133" s="201" t="s">
        <v>8</v>
      </c>
      <c r="H1133" s="203">
        <v>1.2</v>
      </c>
      <c r="I1133" s="204">
        <f>TRUNC(L1133*$N$2,2)</f>
        <v>21.05</v>
      </c>
      <c r="J1133" s="204">
        <f t="shared" si="155"/>
        <v>25.26</v>
      </c>
      <c r="L1133" s="80">
        <v>21.05</v>
      </c>
    </row>
    <row r="1134" spans="1:12" ht="30" x14ac:dyDescent="0.25">
      <c r="A1134" s="201" t="s">
        <v>1042</v>
      </c>
      <c r="B1134" s="201" t="s">
        <v>1603</v>
      </c>
      <c r="C1134" s="201" t="s">
        <v>692</v>
      </c>
      <c r="D1134" s="202" t="s">
        <v>1113</v>
      </c>
      <c r="E1134" s="298" t="s">
        <v>1071</v>
      </c>
      <c r="F1134" s="299"/>
      <c r="G1134" s="201" t="s">
        <v>1089</v>
      </c>
      <c r="H1134" s="203">
        <v>2.4</v>
      </c>
      <c r="I1134" s="204">
        <f>TRUNC(L1134*$N$2,2)</f>
        <v>32.020000000000003</v>
      </c>
      <c r="J1134" s="204">
        <f t="shared" si="155"/>
        <v>76.84</v>
      </c>
      <c r="L1134" s="80">
        <v>32.020000000000003</v>
      </c>
    </row>
    <row r="1135" spans="1:12" ht="15" x14ac:dyDescent="0.25">
      <c r="A1135" s="205"/>
      <c r="B1135" s="205"/>
      <c r="C1135" s="205"/>
      <c r="D1135" s="206"/>
      <c r="E1135" s="206"/>
      <c r="F1135" s="207"/>
      <c r="G1135" s="206"/>
      <c r="H1135" s="207"/>
      <c r="I1135" s="206"/>
      <c r="J1135" s="207">
        <f>SUBTOTAL(9,J1131:J1134)</f>
        <v>181.26</v>
      </c>
      <c r="L1135" s="81"/>
    </row>
    <row r="1136" spans="1:12" ht="15.75" x14ac:dyDescent="0.25">
      <c r="A1136" s="190" t="s">
        <v>948</v>
      </c>
      <c r="B1136" s="190" t="s">
        <v>718</v>
      </c>
      <c r="C1136" s="190" t="s">
        <v>717</v>
      </c>
      <c r="D1136" s="191" t="s">
        <v>716</v>
      </c>
      <c r="E1136" s="294" t="s">
        <v>1037</v>
      </c>
      <c r="F1136" s="295"/>
      <c r="G1136" s="190" t="s">
        <v>715</v>
      </c>
      <c r="H1136" s="192" t="s">
        <v>714</v>
      </c>
      <c r="I1136" s="192" t="s">
        <v>713</v>
      </c>
      <c r="J1136" s="192" t="s">
        <v>221</v>
      </c>
      <c r="L1136" s="75" t="s">
        <v>713</v>
      </c>
    </row>
    <row r="1137" spans="1:12" ht="25.5" customHeight="1" x14ac:dyDescent="0.25">
      <c r="A1137" s="193" t="s">
        <v>1038</v>
      </c>
      <c r="B1137" s="193">
        <v>97644</v>
      </c>
      <c r="C1137" s="193" t="s">
        <v>7</v>
      </c>
      <c r="D1137" s="194" t="s">
        <v>106</v>
      </c>
      <c r="E1137" s="300" t="s">
        <v>1104</v>
      </c>
      <c r="F1137" s="301"/>
      <c r="G1137" s="193" t="s">
        <v>686</v>
      </c>
      <c r="H1137" s="195">
        <v>1</v>
      </c>
      <c r="I1137" s="196">
        <f>J1137</f>
        <v>8.9499999999999993</v>
      </c>
      <c r="J1137" s="196">
        <f>J1140</f>
        <v>8.9499999999999993</v>
      </c>
      <c r="L1137" s="77">
        <f>M1137</f>
        <v>0</v>
      </c>
    </row>
    <row r="1138" spans="1:12" ht="45" x14ac:dyDescent="0.25">
      <c r="A1138" s="197" t="s">
        <v>1040</v>
      </c>
      <c r="B1138" s="197">
        <v>88309</v>
      </c>
      <c r="C1138" s="197" t="s">
        <v>7</v>
      </c>
      <c r="D1138" s="198" t="s">
        <v>1115</v>
      </c>
      <c r="E1138" s="296" t="s">
        <v>1039</v>
      </c>
      <c r="F1138" s="297"/>
      <c r="G1138" s="197" t="s">
        <v>8</v>
      </c>
      <c r="H1138" s="199">
        <v>0.1087</v>
      </c>
      <c r="I1138" s="200">
        <f>TRUNC(L1138*$N$2,2)</f>
        <v>25.37</v>
      </c>
      <c r="J1138" s="200">
        <f t="shared" ref="J1138:J1139" si="156">TRUNC(I1138*H1138,2)</f>
        <v>2.75</v>
      </c>
      <c r="L1138" s="79">
        <v>25.37</v>
      </c>
    </row>
    <row r="1139" spans="1:12" ht="45" x14ac:dyDescent="0.25">
      <c r="A1139" s="197" t="s">
        <v>1040</v>
      </c>
      <c r="B1139" s="197">
        <v>88316</v>
      </c>
      <c r="C1139" s="197" t="s">
        <v>7</v>
      </c>
      <c r="D1139" s="198" t="s">
        <v>1080</v>
      </c>
      <c r="E1139" s="296" t="s">
        <v>1039</v>
      </c>
      <c r="F1139" s="297"/>
      <c r="G1139" s="197" t="s">
        <v>8</v>
      </c>
      <c r="H1139" s="199">
        <v>0.3075</v>
      </c>
      <c r="I1139" s="200">
        <f>TRUNC(L1139*$N$2,2)</f>
        <v>20.170000000000002</v>
      </c>
      <c r="J1139" s="200">
        <f t="shared" si="156"/>
        <v>6.2</v>
      </c>
      <c r="L1139" s="79">
        <v>20.170000000000002</v>
      </c>
    </row>
    <row r="1140" spans="1:12" ht="15" x14ac:dyDescent="0.25">
      <c r="A1140" s="205"/>
      <c r="B1140" s="205"/>
      <c r="C1140" s="205"/>
      <c r="D1140" s="206"/>
      <c r="E1140" s="206"/>
      <c r="F1140" s="207"/>
      <c r="G1140" s="206"/>
      <c r="H1140" s="207"/>
      <c r="I1140" s="206"/>
      <c r="J1140" s="207">
        <f>SUBTOTAL(9,J1138:J1139)</f>
        <v>8.9499999999999993</v>
      </c>
      <c r="L1140" s="81"/>
    </row>
    <row r="1141" spans="1:12" ht="15.75" x14ac:dyDescent="0.25">
      <c r="A1141" s="190" t="s">
        <v>949</v>
      </c>
      <c r="B1141" s="190" t="s">
        <v>718</v>
      </c>
      <c r="C1141" s="190" t="s">
        <v>717</v>
      </c>
      <c r="D1141" s="191" t="s">
        <v>716</v>
      </c>
      <c r="E1141" s="294" t="s">
        <v>1037</v>
      </c>
      <c r="F1141" s="295"/>
      <c r="G1141" s="190" t="s">
        <v>715</v>
      </c>
      <c r="H1141" s="192" t="s">
        <v>714</v>
      </c>
      <c r="I1141" s="192" t="s">
        <v>713</v>
      </c>
      <c r="J1141" s="192" t="s">
        <v>221</v>
      </c>
      <c r="L1141" s="75" t="s">
        <v>713</v>
      </c>
    </row>
    <row r="1142" spans="1:12" ht="25.5" customHeight="1" x14ac:dyDescent="0.25">
      <c r="A1142" s="193" t="s">
        <v>1038</v>
      </c>
      <c r="B1142" s="193">
        <v>97645</v>
      </c>
      <c r="C1142" s="193" t="s">
        <v>7</v>
      </c>
      <c r="D1142" s="194" t="s">
        <v>107</v>
      </c>
      <c r="E1142" s="300" t="s">
        <v>1104</v>
      </c>
      <c r="F1142" s="301"/>
      <c r="G1142" s="193" t="s">
        <v>686</v>
      </c>
      <c r="H1142" s="195">
        <v>1</v>
      </c>
      <c r="I1142" s="196">
        <f>J1142</f>
        <v>23.12</v>
      </c>
      <c r="J1142" s="196">
        <f>J1145</f>
        <v>23.12</v>
      </c>
      <c r="L1142" s="77">
        <f>M1142</f>
        <v>0</v>
      </c>
    </row>
    <row r="1143" spans="1:12" ht="45" x14ac:dyDescent="0.25">
      <c r="A1143" s="197" t="s">
        <v>1040</v>
      </c>
      <c r="B1143" s="197">
        <v>88309</v>
      </c>
      <c r="C1143" s="197" t="s">
        <v>7</v>
      </c>
      <c r="D1143" s="198" t="s">
        <v>1115</v>
      </c>
      <c r="E1143" s="296" t="s">
        <v>1039</v>
      </c>
      <c r="F1143" s="297"/>
      <c r="G1143" s="197" t="s">
        <v>8</v>
      </c>
      <c r="H1143" s="199">
        <v>0.28070000000000001</v>
      </c>
      <c r="I1143" s="200">
        <f>TRUNC(L1143*$N$2,2)</f>
        <v>25.37</v>
      </c>
      <c r="J1143" s="200">
        <f t="shared" ref="J1143:J1144" si="157">TRUNC(I1143*H1143,2)</f>
        <v>7.12</v>
      </c>
      <c r="L1143" s="79">
        <v>25.37</v>
      </c>
    </row>
    <row r="1144" spans="1:12" ht="45" x14ac:dyDescent="0.25">
      <c r="A1144" s="197" t="s">
        <v>1040</v>
      </c>
      <c r="B1144" s="197">
        <v>88316</v>
      </c>
      <c r="C1144" s="197" t="s">
        <v>7</v>
      </c>
      <c r="D1144" s="198" t="s">
        <v>1080</v>
      </c>
      <c r="E1144" s="296" t="s">
        <v>1039</v>
      </c>
      <c r="F1144" s="297"/>
      <c r="G1144" s="197" t="s">
        <v>8</v>
      </c>
      <c r="H1144" s="199">
        <v>0.79359999999999997</v>
      </c>
      <c r="I1144" s="200">
        <f>TRUNC(L1144*$N$2,2)</f>
        <v>20.170000000000002</v>
      </c>
      <c r="J1144" s="200">
        <f t="shared" si="157"/>
        <v>16</v>
      </c>
      <c r="L1144" s="79">
        <v>20.170000000000002</v>
      </c>
    </row>
    <row r="1145" spans="1:12" ht="15" x14ac:dyDescent="0.25">
      <c r="A1145" s="205"/>
      <c r="B1145" s="205"/>
      <c r="C1145" s="205"/>
      <c r="D1145" s="206"/>
      <c r="E1145" s="206"/>
      <c r="F1145" s="207"/>
      <c r="G1145" s="206"/>
      <c r="H1145" s="207"/>
      <c r="I1145" s="206"/>
      <c r="J1145" s="207">
        <f>SUBTOTAL(9,J1143:J1144)</f>
        <v>23.12</v>
      </c>
      <c r="L1145" s="81"/>
    </row>
    <row r="1146" spans="1:12" ht="15.75" x14ac:dyDescent="0.25">
      <c r="A1146" s="190" t="s">
        <v>950</v>
      </c>
      <c r="B1146" s="190" t="s">
        <v>718</v>
      </c>
      <c r="C1146" s="190" t="s">
        <v>717</v>
      </c>
      <c r="D1146" s="191" t="s">
        <v>716</v>
      </c>
      <c r="E1146" s="294" t="s">
        <v>1037</v>
      </c>
      <c r="F1146" s="295"/>
      <c r="G1146" s="190" t="s">
        <v>715</v>
      </c>
      <c r="H1146" s="192" t="s">
        <v>714</v>
      </c>
      <c r="I1146" s="192" t="s">
        <v>713</v>
      </c>
      <c r="J1146" s="192" t="s">
        <v>221</v>
      </c>
      <c r="L1146" s="75" t="s">
        <v>713</v>
      </c>
    </row>
    <row r="1147" spans="1:12" ht="25.5" customHeight="1" x14ac:dyDescent="0.25">
      <c r="A1147" s="193" t="s">
        <v>1038</v>
      </c>
      <c r="B1147" s="193">
        <v>97663</v>
      </c>
      <c r="C1147" s="193" t="s">
        <v>7</v>
      </c>
      <c r="D1147" s="194" t="s">
        <v>108</v>
      </c>
      <c r="E1147" s="300" t="s">
        <v>1104</v>
      </c>
      <c r="F1147" s="301"/>
      <c r="G1147" s="193" t="s">
        <v>33</v>
      </c>
      <c r="H1147" s="195">
        <v>1</v>
      </c>
      <c r="I1147" s="196">
        <f>J1147</f>
        <v>11.76</v>
      </c>
      <c r="J1147" s="196">
        <f>J1150</f>
        <v>11.76</v>
      </c>
      <c r="L1147" s="77">
        <f>M1147</f>
        <v>0</v>
      </c>
    </row>
    <row r="1148" spans="1:12" ht="45" x14ac:dyDescent="0.25">
      <c r="A1148" s="197" t="s">
        <v>1040</v>
      </c>
      <c r="B1148" s="197">
        <v>88267</v>
      </c>
      <c r="C1148" s="197" t="s">
        <v>7</v>
      </c>
      <c r="D1148" s="198" t="s">
        <v>1121</v>
      </c>
      <c r="E1148" s="296" t="s">
        <v>1039</v>
      </c>
      <c r="F1148" s="297"/>
      <c r="G1148" s="197" t="s">
        <v>8</v>
      </c>
      <c r="H1148" s="199">
        <v>0.14480000000000001</v>
      </c>
      <c r="I1148" s="200">
        <f>TRUNC(L1148*$N$2,2)</f>
        <v>24.19</v>
      </c>
      <c r="J1148" s="200">
        <f t="shared" ref="J1148:J1149" si="158">TRUNC(I1148*H1148,2)</f>
        <v>3.5</v>
      </c>
      <c r="L1148" s="79">
        <v>24.19</v>
      </c>
    </row>
    <row r="1149" spans="1:12" ht="45" x14ac:dyDescent="0.25">
      <c r="A1149" s="197" t="s">
        <v>1040</v>
      </c>
      <c r="B1149" s="197">
        <v>88316</v>
      </c>
      <c r="C1149" s="197" t="s">
        <v>7</v>
      </c>
      <c r="D1149" s="198" t="s">
        <v>1080</v>
      </c>
      <c r="E1149" s="296" t="s">
        <v>1039</v>
      </c>
      <c r="F1149" s="297"/>
      <c r="G1149" s="197" t="s">
        <v>8</v>
      </c>
      <c r="H1149" s="199">
        <v>0.40960000000000002</v>
      </c>
      <c r="I1149" s="200">
        <f>TRUNC(L1149*$N$2,2)</f>
        <v>20.170000000000002</v>
      </c>
      <c r="J1149" s="200">
        <f t="shared" si="158"/>
        <v>8.26</v>
      </c>
      <c r="L1149" s="79">
        <v>20.170000000000002</v>
      </c>
    </row>
    <row r="1150" spans="1:12" ht="15" x14ac:dyDescent="0.25">
      <c r="A1150" s="205"/>
      <c r="B1150" s="205"/>
      <c r="C1150" s="205"/>
      <c r="D1150" s="206"/>
      <c r="E1150" s="206"/>
      <c r="F1150" s="207"/>
      <c r="G1150" s="206"/>
      <c r="H1150" s="207"/>
      <c r="I1150" s="206"/>
      <c r="J1150" s="207">
        <f>SUBTOTAL(9,J1148:J1149)</f>
        <v>11.76</v>
      </c>
      <c r="L1150" s="81"/>
    </row>
    <row r="1151" spans="1:12" ht="15.75" x14ac:dyDescent="0.25">
      <c r="A1151" s="190" t="s">
        <v>951</v>
      </c>
      <c r="B1151" s="190" t="s">
        <v>718</v>
      </c>
      <c r="C1151" s="190" t="s">
        <v>717</v>
      </c>
      <c r="D1151" s="191" t="s">
        <v>716</v>
      </c>
      <c r="E1151" s="294" t="s">
        <v>1037</v>
      </c>
      <c r="F1151" s="295"/>
      <c r="G1151" s="190" t="s">
        <v>715</v>
      </c>
      <c r="H1151" s="192" t="s">
        <v>714</v>
      </c>
      <c r="I1151" s="192" t="s">
        <v>713</v>
      </c>
      <c r="J1151" s="192" t="s">
        <v>221</v>
      </c>
      <c r="L1151" s="75" t="s">
        <v>713</v>
      </c>
    </row>
    <row r="1152" spans="1:12" ht="25.5" customHeight="1" x14ac:dyDescent="0.25">
      <c r="A1152" s="193" t="s">
        <v>1038</v>
      </c>
      <c r="B1152" s="193">
        <v>97666</v>
      </c>
      <c r="C1152" s="193" t="s">
        <v>7</v>
      </c>
      <c r="D1152" s="194" t="s">
        <v>232</v>
      </c>
      <c r="E1152" s="300" t="s">
        <v>1104</v>
      </c>
      <c r="F1152" s="301"/>
      <c r="G1152" s="193" t="s">
        <v>33</v>
      </c>
      <c r="H1152" s="195">
        <v>1</v>
      </c>
      <c r="I1152" s="196">
        <f>J1152</f>
        <v>8.57</v>
      </c>
      <c r="J1152" s="196">
        <f>J1155</f>
        <v>8.57</v>
      </c>
      <c r="L1152" s="77">
        <f>M1152</f>
        <v>0</v>
      </c>
    </row>
    <row r="1153" spans="1:12" ht="45" x14ac:dyDescent="0.25">
      <c r="A1153" s="197" t="s">
        <v>1040</v>
      </c>
      <c r="B1153" s="197">
        <v>88267</v>
      </c>
      <c r="C1153" s="197" t="s">
        <v>7</v>
      </c>
      <c r="D1153" s="198" t="s">
        <v>1121</v>
      </c>
      <c r="E1153" s="296" t="s">
        <v>1039</v>
      </c>
      <c r="F1153" s="297"/>
      <c r="G1153" s="197" t="s">
        <v>8</v>
      </c>
      <c r="H1153" s="199">
        <v>0.1056</v>
      </c>
      <c r="I1153" s="200">
        <f>TRUNC(L1153*$N$2,2)</f>
        <v>24.19</v>
      </c>
      <c r="J1153" s="200">
        <f t="shared" ref="J1153:J1154" si="159">TRUNC(I1153*H1153,2)</f>
        <v>2.5499999999999998</v>
      </c>
      <c r="L1153" s="79">
        <v>24.19</v>
      </c>
    </row>
    <row r="1154" spans="1:12" ht="45" x14ac:dyDescent="0.25">
      <c r="A1154" s="197" t="s">
        <v>1040</v>
      </c>
      <c r="B1154" s="197">
        <v>88316</v>
      </c>
      <c r="C1154" s="197" t="s">
        <v>7</v>
      </c>
      <c r="D1154" s="198" t="s">
        <v>1080</v>
      </c>
      <c r="E1154" s="296" t="s">
        <v>1039</v>
      </c>
      <c r="F1154" s="297"/>
      <c r="G1154" s="197" t="s">
        <v>8</v>
      </c>
      <c r="H1154" s="199">
        <v>0.29859999999999998</v>
      </c>
      <c r="I1154" s="200">
        <f>TRUNC(L1154*$N$2,2)</f>
        <v>20.170000000000002</v>
      </c>
      <c r="J1154" s="200">
        <f t="shared" si="159"/>
        <v>6.02</v>
      </c>
      <c r="L1154" s="79">
        <v>20.170000000000002</v>
      </c>
    </row>
    <row r="1155" spans="1:12" ht="15" x14ac:dyDescent="0.25">
      <c r="A1155" s="205"/>
      <c r="B1155" s="205"/>
      <c r="C1155" s="205"/>
      <c r="D1155" s="206"/>
      <c r="E1155" s="206"/>
      <c r="F1155" s="207"/>
      <c r="G1155" s="206"/>
      <c r="H1155" s="207"/>
      <c r="I1155" s="206"/>
      <c r="J1155" s="207">
        <f>SUBTOTAL(9,J1153:J1154)</f>
        <v>8.57</v>
      </c>
      <c r="L1155" s="81"/>
    </row>
    <row r="1156" spans="1:12" ht="15.75" x14ac:dyDescent="0.25">
      <c r="A1156" s="190" t="s">
        <v>952</v>
      </c>
      <c r="B1156" s="190" t="s">
        <v>718</v>
      </c>
      <c r="C1156" s="190" t="s">
        <v>717</v>
      </c>
      <c r="D1156" s="191" t="s">
        <v>716</v>
      </c>
      <c r="E1156" s="294" t="s">
        <v>1037</v>
      </c>
      <c r="F1156" s="295"/>
      <c r="G1156" s="190" t="s">
        <v>715</v>
      </c>
      <c r="H1156" s="192" t="s">
        <v>714</v>
      </c>
      <c r="I1156" s="192" t="s">
        <v>713</v>
      </c>
      <c r="J1156" s="192" t="s">
        <v>221</v>
      </c>
      <c r="L1156" s="75" t="s">
        <v>713</v>
      </c>
    </row>
    <row r="1157" spans="1:12" ht="25.5" customHeight="1" x14ac:dyDescent="0.25">
      <c r="A1157" s="193" t="s">
        <v>1038</v>
      </c>
      <c r="B1157" s="193">
        <v>97665</v>
      </c>
      <c r="C1157" s="193" t="s">
        <v>7</v>
      </c>
      <c r="D1157" s="194" t="s">
        <v>109</v>
      </c>
      <c r="E1157" s="300" t="s">
        <v>1104</v>
      </c>
      <c r="F1157" s="301"/>
      <c r="G1157" s="193" t="s">
        <v>33</v>
      </c>
      <c r="H1157" s="195">
        <v>1</v>
      </c>
      <c r="I1157" s="196">
        <f>J1157</f>
        <v>1.68</v>
      </c>
      <c r="J1157" s="196">
        <f>J1160</f>
        <v>1.68</v>
      </c>
      <c r="L1157" s="77">
        <f>M1157</f>
        <v>0</v>
      </c>
    </row>
    <row r="1158" spans="1:12" ht="45" x14ac:dyDescent="0.25">
      <c r="A1158" s="197" t="s">
        <v>1040</v>
      </c>
      <c r="B1158" s="197">
        <v>88264</v>
      </c>
      <c r="C1158" s="197" t="s">
        <v>7</v>
      </c>
      <c r="D1158" s="198" t="s">
        <v>1122</v>
      </c>
      <c r="E1158" s="296" t="s">
        <v>1039</v>
      </c>
      <c r="F1158" s="297"/>
      <c r="G1158" s="197" t="s">
        <v>8</v>
      </c>
      <c r="H1158" s="199">
        <v>2.0500000000000001E-2</v>
      </c>
      <c r="I1158" s="200">
        <f>TRUNC(L1158*$N$2,2)</f>
        <v>25.62</v>
      </c>
      <c r="J1158" s="200">
        <f t="shared" ref="J1158:J1159" si="160">TRUNC(I1158*H1158,2)</f>
        <v>0.52</v>
      </c>
      <c r="L1158" s="79">
        <v>25.62</v>
      </c>
    </row>
    <row r="1159" spans="1:12" ht="45" x14ac:dyDescent="0.25">
      <c r="A1159" s="197" t="s">
        <v>1040</v>
      </c>
      <c r="B1159" s="197">
        <v>88316</v>
      </c>
      <c r="C1159" s="197" t="s">
        <v>7</v>
      </c>
      <c r="D1159" s="198" t="s">
        <v>1080</v>
      </c>
      <c r="E1159" s="296" t="s">
        <v>1039</v>
      </c>
      <c r="F1159" s="297"/>
      <c r="G1159" s="197" t="s">
        <v>8</v>
      </c>
      <c r="H1159" s="199">
        <v>5.8000000000000003E-2</v>
      </c>
      <c r="I1159" s="200">
        <f>TRUNC(L1159*$N$2,2)</f>
        <v>20.170000000000002</v>
      </c>
      <c r="J1159" s="200">
        <f t="shared" si="160"/>
        <v>1.1599999999999999</v>
      </c>
      <c r="L1159" s="79">
        <v>20.170000000000002</v>
      </c>
    </row>
    <row r="1160" spans="1:12" ht="15" x14ac:dyDescent="0.25">
      <c r="A1160" s="205"/>
      <c r="B1160" s="205"/>
      <c r="C1160" s="205"/>
      <c r="D1160" s="206"/>
      <c r="E1160" s="206"/>
      <c r="F1160" s="207"/>
      <c r="G1160" s="206"/>
      <c r="H1160" s="207"/>
      <c r="I1160" s="206"/>
      <c r="J1160" s="207">
        <f>SUBTOTAL(9,J1158:J1159)</f>
        <v>1.68</v>
      </c>
      <c r="L1160" s="81"/>
    </row>
    <row r="1161" spans="1:12" ht="15.75" x14ac:dyDescent="0.25">
      <c r="A1161" s="190" t="s">
        <v>953</v>
      </c>
      <c r="B1161" s="190" t="s">
        <v>718</v>
      </c>
      <c r="C1161" s="190" t="s">
        <v>717</v>
      </c>
      <c r="D1161" s="191" t="s">
        <v>716</v>
      </c>
      <c r="E1161" s="294" t="s">
        <v>1037</v>
      </c>
      <c r="F1161" s="295"/>
      <c r="G1161" s="190" t="s">
        <v>715</v>
      </c>
      <c r="H1161" s="192" t="s">
        <v>714</v>
      </c>
      <c r="I1161" s="192" t="s">
        <v>713</v>
      </c>
      <c r="J1161" s="192" t="s">
        <v>221</v>
      </c>
      <c r="L1161" s="75" t="s">
        <v>713</v>
      </c>
    </row>
    <row r="1162" spans="1:12" ht="25.5" customHeight="1" x14ac:dyDescent="0.25">
      <c r="A1162" s="193" t="s">
        <v>1038</v>
      </c>
      <c r="B1162" s="193">
        <v>104792</v>
      </c>
      <c r="C1162" s="193" t="s">
        <v>7</v>
      </c>
      <c r="D1162" s="194" t="s">
        <v>234</v>
      </c>
      <c r="E1162" s="300" t="s">
        <v>1104</v>
      </c>
      <c r="F1162" s="301"/>
      <c r="G1162" s="193" t="s">
        <v>19</v>
      </c>
      <c r="H1162" s="195">
        <v>1</v>
      </c>
      <c r="I1162" s="196">
        <f>J1162</f>
        <v>0.36</v>
      </c>
      <c r="J1162" s="196">
        <f>J1165</f>
        <v>0.36</v>
      </c>
      <c r="L1162" s="77">
        <f>M1162</f>
        <v>0</v>
      </c>
    </row>
    <row r="1163" spans="1:12" ht="45" x14ac:dyDescent="0.25">
      <c r="A1163" s="197" t="s">
        <v>1040</v>
      </c>
      <c r="B1163" s="197">
        <v>88264</v>
      </c>
      <c r="C1163" s="197" t="s">
        <v>7</v>
      </c>
      <c r="D1163" s="198" t="s">
        <v>1122</v>
      </c>
      <c r="E1163" s="296" t="s">
        <v>1039</v>
      </c>
      <c r="F1163" s="297"/>
      <c r="G1163" s="197" t="s">
        <v>8</v>
      </c>
      <c r="H1163" s="199">
        <v>4.4999999999999997E-3</v>
      </c>
      <c r="I1163" s="200">
        <f>TRUNC(L1163*$N$2,2)</f>
        <v>25.62</v>
      </c>
      <c r="J1163" s="200">
        <f t="shared" ref="J1163:J1164" si="161">TRUNC(I1163*H1163,2)</f>
        <v>0.11</v>
      </c>
      <c r="L1163" s="79">
        <v>25.62</v>
      </c>
    </row>
    <row r="1164" spans="1:12" ht="45" x14ac:dyDescent="0.25">
      <c r="A1164" s="197" t="s">
        <v>1040</v>
      </c>
      <c r="B1164" s="197">
        <v>88316</v>
      </c>
      <c r="C1164" s="197" t="s">
        <v>7</v>
      </c>
      <c r="D1164" s="198" t="s">
        <v>1080</v>
      </c>
      <c r="E1164" s="296" t="s">
        <v>1039</v>
      </c>
      <c r="F1164" s="297"/>
      <c r="G1164" s="197" t="s">
        <v>8</v>
      </c>
      <c r="H1164" s="199">
        <v>1.2800000000000001E-2</v>
      </c>
      <c r="I1164" s="200">
        <f>TRUNC(L1164*$N$2,2)</f>
        <v>20.170000000000002</v>
      </c>
      <c r="J1164" s="200">
        <f t="shared" si="161"/>
        <v>0.25</v>
      </c>
      <c r="L1164" s="79">
        <v>20.170000000000002</v>
      </c>
    </row>
    <row r="1165" spans="1:12" ht="15" x14ac:dyDescent="0.25">
      <c r="A1165" s="205"/>
      <c r="B1165" s="205"/>
      <c r="C1165" s="205"/>
      <c r="D1165" s="206"/>
      <c r="E1165" s="206"/>
      <c r="F1165" s="207"/>
      <c r="G1165" s="206"/>
      <c r="H1165" s="207"/>
      <c r="I1165" s="206"/>
      <c r="J1165" s="207">
        <f>SUBTOTAL(9,J1163:J1164)</f>
        <v>0.36</v>
      </c>
      <c r="L1165" s="81"/>
    </row>
    <row r="1166" spans="1:12" ht="15.75" x14ac:dyDescent="0.25">
      <c r="A1166" s="190" t="s">
        <v>954</v>
      </c>
      <c r="B1166" s="190" t="s">
        <v>718</v>
      </c>
      <c r="C1166" s="190" t="s">
        <v>717</v>
      </c>
      <c r="D1166" s="191" t="s">
        <v>716</v>
      </c>
      <c r="E1166" s="294" t="s">
        <v>1037</v>
      </c>
      <c r="F1166" s="295"/>
      <c r="G1166" s="190" t="s">
        <v>715</v>
      </c>
      <c r="H1166" s="192" t="s">
        <v>714</v>
      </c>
      <c r="I1166" s="192" t="s">
        <v>713</v>
      </c>
      <c r="J1166" s="192" t="s">
        <v>221</v>
      </c>
      <c r="L1166" s="75" t="s">
        <v>713</v>
      </c>
    </row>
    <row r="1167" spans="1:12" ht="25.5" customHeight="1" x14ac:dyDescent="0.25">
      <c r="A1167" s="193" t="s">
        <v>1038</v>
      </c>
      <c r="B1167" s="193">
        <v>97640</v>
      </c>
      <c r="C1167" s="193" t="s">
        <v>7</v>
      </c>
      <c r="D1167" s="194" t="s">
        <v>691</v>
      </c>
      <c r="E1167" s="300" t="s">
        <v>1104</v>
      </c>
      <c r="F1167" s="301"/>
      <c r="G1167" s="193" t="s">
        <v>686</v>
      </c>
      <c r="H1167" s="195">
        <v>1</v>
      </c>
      <c r="I1167" s="196">
        <f>J1167</f>
        <v>1.73</v>
      </c>
      <c r="J1167" s="196">
        <f>J1170</f>
        <v>1.73</v>
      </c>
      <c r="L1167" s="77">
        <f>M1167</f>
        <v>0</v>
      </c>
    </row>
    <row r="1168" spans="1:12" ht="45" x14ac:dyDescent="0.25">
      <c r="A1168" s="197" t="s">
        <v>1040</v>
      </c>
      <c r="B1168" s="197">
        <v>88278</v>
      </c>
      <c r="C1168" s="197" t="s">
        <v>7</v>
      </c>
      <c r="D1168" s="198" t="s">
        <v>1100</v>
      </c>
      <c r="E1168" s="296" t="s">
        <v>1039</v>
      </c>
      <c r="F1168" s="297"/>
      <c r="G1168" s="197" t="s">
        <v>8</v>
      </c>
      <c r="H1168" s="199">
        <v>2.29E-2</v>
      </c>
      <c r="I1168" s="200">
        <f>TRUNC(L1168*$N$2,2)</f>
        <v>19.059999999999999</v>
      </c>
      <c r="J1168" s="200">
        <f t="shared" ref="J1168:J1169" si="162">TRUNC(I1168*H1168,2)</f>
        <v>0.43</v>
      </c>
      <c r="L1168" s="79">
        <v>19.059999999999999</v>
      </c>
    </row>
    <row r="1169" spans="1:12" ht="45" x14ac:dyDescent="0.25">
      <c r="A1169" s="197" t="s">
        <v>1040</v>
      </c>
      <c r="B1169" s="197">
        <v>88316</v>
      </c>
      <c r="C1169" s="197" t="s">
        <v>7</v>
      </c>
      <c r="D1169" s="198" t="s">
        <v>1080</v>
      </c>
      <c r="E1169" s="296" t="s">
        <v>1039</v>
      </c>
      <c r="F1169" s="297"/>
      <c r="G1169" s="197" t="s">
        <v>8</v>
      </c>
      <c r="H1169" s="199">
        <v>6.4699999999999994E-2</v>
      </c>
      <c r="I1169" s="200">
        <f>TRUNC(L1169*$N$2,2)</f>
        <v>20.170000000000002</v>
      </c>
      <c r="J1169" s="200">
        <f t="shared" si="162"/>
        <v>1.3</v>
      </c>
      <c r="L1169" s="79">
        <v>20.170000000000002</v>
      </c>
    </row>
    <row r="1170" spans="1:12" ht="15" x14ac:dyDescent="0.25">
      <c r="A1170" s="205"/>
      <c r="B1170" s="205"/>
      <c r="C1170" s="205"/>
      <c r="D1170" s="206"/>
      <c r="E1170" s="206"/>
      <c r="F1170" s="207"/>
      <c r="G1170" s="206"/>
      <c r="H1170" s="207"/>
      <c r="I1170" s="206"/>
      <c r="J1170" s="207">
        <f>SUBTOTAL(9,J1168:J1169)</f>
        <v>1.73</v>
      </c>
      <c r="L1170" s="81"/>
    </row>
    <row r="1171" spans="1:12" ht="15.75" x14ac:dyDescent="0.25">
      <c r="A1171" s="190" t="s">
        <v>955</v>
      </c>
      <c r="B1171" s="190" t="s">
        <v>718</v>
      </c>
      <c r="C1171" s="190" t="s">
        <v>717</v>
      </c>
      <c r="D1171" s="191" t="s">
        <v>716</v>
      </c>
      <c r="E1171" s="294" t="s">
        <v>1037</v>
      </c>
      <c r="F1171" s="295"/>
      <c r="G1171" s="190" t="s">
        <v>715</v>
      </c>
      <c r="H1171" s="192" t="s">
        <v>714</v>
      </c>
      <c r="I1171" s="192" t="s">
        <v>713</v>
      </c>
      <c r="J1171" s="192" t="s">
        <v>221</v>
      </c>
      <c r="L1171" s="75" t="s">
        <v>713</v>
      </c>
    </row>
    <row r="1172" spans="1:12" ht="14.25" customHeight="1" x14ac:dyDescent="0.25">
      <c r="A1172" s="193" t="s">
        <v>1038</v>
      </c>
      <c r="B1172" s="193">
        <v>102192</v>
      </c>
      <c r="C1172" s="193" t="s">
        <v>7</v>
      </c>
      <c r="D1172" s="194" t="s">
        <v>139</v>
      </c>
      <c r="E1172" s="300" t="s">
        <v>1123</v>
      </c>
      <c r="F1172" s="301"/>
      <c r="G1172" s="193" t="s">
        <v>686</v>
      </c>
      <c r="H1172" s="195">
        <v>1</v>
      </c>
      <c r="I1172" s="196">
        <f>J1172</f>
        <v>14.1</v>
      </c>
      <c r="J1172" s="196">
        <f>J1175</f>
        <v>14.1</v>
      </c>
      <c r="L1172" s="77">
        <f>M1172</f>
        <v>0</v>
      </c>
    </row>
    <row r="1173" spans="1:12" ht="45" x14ac:dyDescent="0.25">
      <c r="A1173" s="197" t="s">
        <v>1040</v>
      </c>
      <c r="B1173" s="197">
        <v>88316</v>
      </c>
      <c r="C1173" s="197" t="s">
        <v>7</v>
      </c>
      <c r="D1173" s="198" t="s">
        <v>1080</v>
      </c>
      <c r="E1173" s="296" t="s">
        <v>1039</v>
      </c>
      <c r="F1173" s="297"/>
      <c r="G1173" s="197" t="s">
        <v>8</v>
      </c>
      <c r="H1173" s="199">
        <v>0.33800000000000002</v>
      </c>
      <c r="I1173" s="200">
        <f>TRUNC(L1173*$N$2,2)</f>
        <v>20.170000000000002</v>
      </c>
      <c r="J1173" s="200">
        <f t="shared" ref="J1173:J1174" si="163">TRUNC(I1173*H1173,2)</f>
        <v>6.81</v>
      </c>
      <c r="L1173" s="79">
        <v>20.170000000000002</v>
      </c>
    </row>
    <row r="1174" spans="1:12" ht="45" x14ac:dyDescent="0.25">
      <c r="A1174" s="197" t="s">
        <v>1040</v>
      </c>
      <c r="B1174" s="197">
        <v>88325</v>
      </c>
      <c r="C1174" s="197" t="s">
        <v>7</v>
      </c>
      <c r="D1174" s="198" t="s">
        <v>1124</v>
      </c>
      <c r="E1174" s="296" t="s">
        <v>1039</v>
      </c>
      <c r="F1174" s="297"/>
      <c r="G1174" s="197" t="s">
        <v>8</v>
      </c>
      <c r="H1174" s="199">
        <v>0.34799999999999998</v>
      </c>
      <c r="I1174" s="200">
        <f>TRUNC(L1174*$N$2,2)</f>
        <v>20.97</v>
      </c>
      <c r="J1174" s="200">
        <f t="shared" si="163"/>
        <v>7.29</v>
      </c>
      <c r="L1174" s="79">
        <v>20.97</v>
      </c>
    </row>
    <row r="1175" spans="1:12" ht="15" x14ac:dyDescent="0.25">
      <c r="A1175" s="205"/>
      <c r="B1175" s="205"/>
      <c r="C1175" s="205"/>
      <c r="D1175" s="206"/>
      <c r="E1175" s="206"/>
      <c r="F1175" s="207"/>
      <c r="G1175" s="206"/>
      <c r="H1175" s="207"/>
      <c r="I1175" s="206"/>
      <c r="J1175" s="207">
        <f>SUBTOTAL(9,J1173:J1174)</f>
        <v>14.1</v>
      </c>
      <c r="L1175" s="81"/>
    </row>
    <row r="1176" spans="1:12" ht="15.75" x14ac:dyDescent="0.25">
      <c r="A1176" s="190" t="s">
        <v>956</v>
      </c>
      <c r="B1176" s="190" t="s">
        <v>718</v>
      </c>
      <c r="C1176" s="190" t="s">
        <v>717</v>
      </c>
      <c r="D1176" s="191" t="s">
        <v>716</v>
      </c>
      <c r="E1176" s="294" t="s">
        <v>1037</v>
      </c>
      <c r="F1176" s="295"/>
      <c r="G1176" s="190" t="s">
        <v>715</v>
      </c>
      <c r="H1176" s="192" t="s">
        <v>714</v>
      </c>
      <c r="I1176" s="192" t="s">
        <v>713</v>
      </c>
      <c r="J1176" s="192" t="s">
        <v>221</v>
      </c>
      <c r="L1176" s="75" t="s">
        <v>713</v>
      </c>
    </row>
    <row r="1177" spans="1:12" ht="30" x14ac:dyDescent="0.25">
      <c r="A1177" s="193" t="s">
        <v>1038</v>
      </c>
      <c r="B1177" s="193">
        <v>22087</v>
      </c>
      <c r="C1177" s="193" t="s">
        <v>690</v>
      </c>
      <c r="D1177" s="194" t="s">
        <v>689</v>
      </c>
      <c r="E1177" s="300" t="s">
        <v>1125</v>
      </c>
      <c r="F1177" s="301"/>
      <c r="G1177" s="193" t="s">
        <v>33</v>
      </c>
      <c r="H1177" s="195">
        <v>1</v>
      </c>
      <c r="I1177" s="196">
        <f>J1177</f>
        <v>367.06</v>
      </c>
      <c r="J1177" s="196">
        <f>J1180</f>
        <v>367.06</v>
      </c>
      <c r="L1177" s="77">
        <f>M1177</f>
        <v>0</v>
      </c>
    </row>
    <row r="1178" spans="1:12" ht="15" x14ac:dyDescent="0.25">
      <c r="A1178" s="201" t="s">
        <v>1042</v>
      </c>
      <c r="B1178" s="201">
        <v>99250</v>
      </c>
      <c r="C1178" s="201" t="s">
        <v>690</v>
      </c>
      <c r="D1178" s="202" t="s">
        <v>1126</v>
      </c>
      <c r="E1178" s="298" t="s">
        <v>1044</v>
      </c>
      <c r="F1178" s="299"/>
      <c r="G1178" s="201" t="s">
        <v>8</v>
      </c>
      <c r="H1178" s="203">
        <v>9.82</v>
      </c>
      <c r="I1178" s="204">
        <f>TRUNC(L1178*$N$2,2)</f>
        <v>16.86</v>
      </c>
      <c r="J1178" s="204">
        <f t="shared" ref="J1178:J1179" si="164">TRUNC(I1178*H1178,2)</f>
        <v>165.56</v>
      </c>
      <c r="L1178" s="80">
        <v>16.86</v>
      </c>
    </row>
    <row r="1179" spans="1:12" ht="15" x14ac:dyDescent="0.25">
      <c r="A1179" s="201" t="s">
        <v>1042</v>
      </c>
      <c r="B1179" s="201">
        <v>99900</v>
      </c>
      <c r="C1179" s="201" t="s">
        <v>690</v>
      </c>
      <c r="D1179" s="202" t="s">
        <v>1103</v>
      </c>
      <c r="E1179" s="298" t="s">
        <v>1044</v>
      </c>
      <c r="F1179" s="299"/>
      <c r="G1179" s="201" t="s">
        <v>8</v>
      </c>
      <c r="H1179" s="203">
        <v>14.73</v>
      </c>
      <c r="I1179" s="204">
        <f>TRUNC(L1179*$N$2,2)</f>
        <v>13.68</v>
      </c>
      <c r="J1179" s="204">
        <f t="shared" si="164"/>
        <v>201.5</v>
      </c>
      <c r="L1179" s="80">
        <v>13.68</v>
      </c>
    </row>
    <row r="1180" spans="1:12" ht="15" x14ac:dyDescent="0.25">
      <c r="A1180" s="205"/>
      <c r="B1180" s="205"/>
      <c r="C1180" s="205"/>
      <c r="D1180" s="206"/>
      <c r="E1180" s="206"/>
      <c r="F1180" s="207"/>
      <c r="G1180" s="206"/>
      <c r="H1180" s="207"/>
      <c r="I1180" s="206"/>
      <c r="J1180" s="207">
        <f>SUBTOTAL(9,J1178:J1179)</f>
        <v>367.06</v>
      </c>
      <c r="L1180" s="81"/>
    </row>
    <row r="1181" spans="1:12" ht="15.75" x14ac:dyDescent="0.25">
      <c r="A1181" s="190" t="s">
        <v>957</v>
      </c>
      <c r="B1181" s="190" t="s">
        <v>718</v>
      </c>
      <c r="C1181" s="190" t="s">
        <v>717</v>
      </c>
      <c r="D1181" s="191" t="s">
        <v>716</v>
      </c>
      <c r="E1181" s="294" t="s">
        <v>1037</v>
      </c>
      <c r="F1181" s="295"/>
      <c r="G1181" s="190" t="s">
        <v>715</v>
      </c>
      <c r="H1181" s="192" t="s">
        <v>714</v>
      </c>
      <c r="I1181" s="192" t="s">
        <v>713</v>
      </c>
      <c r="J1181" s="192" t="s">
        <v>221</v>
      </c>
      <c r="L1181" s="75" t="s">
        <v>713</v>
      </c>
    </row>
    <row r="1182" spans="1:12" ht="14.25" customHeight="1" x14ac:dyDescent="0.25">
      <c r="A1182" s="193" t="s">
        <v>1038</v>
      </c>
      <c r="B1182" s="193" t="s">
        <v>745</v>
      </c>
      <c r="C1182" s="193" t="s">
        <v>235</v>
      </c>
      <c r="D1182" s="194" t="s">
        <v>310</v>
      </c>
      <c r="E1182" s="300" t="s">
        <v>1101</v>
      </c>
      <c r="F1182" s="301"/>
      <c r="G1182" s="193" t="s">
        <v>686</v>
      </c>
      <c r="H1182" s="195">
        <v>1</v>
      </c>
      <c r="I1182" s="196">
        <f>J1182</f>
        <v>14.81</v>
      </c>
      <c r="J1182" s="196">
        <f>J1185</f>
        <v>14.81</v>
      </c>
      <c r="L1182" s="77">
        <f>M1182</f>
        <v>0</v>
      </c>
    </row>
    <row r="1183" spans="1:12" ht="15" x14ac:dyDescent="0.25">
      <c r="A1183" s="201" t="s">
        <v>1042</v>
      </c>
      <c r="B1183" s="201" t="s">
        <v>1552</v>
      </c>
      <c r="C1183" s="201" t="s">
        <v>235</v>
      </c>
      <c r="D1183" s="202" t="s">
        <v>1127</v>
      </c>
      <c r="E1183" s="298" t="s">
        <v>1044</v>
      </c>
      <c r="F1183" s="299"/>
      <c r="G1183" s="201" t="s">
        <v>8</v>
      </c>
      <c r="H1183" s="203">
        <v>0.22</v>
      </c>
      <c r="I1183" s="204">
        <f>TRUNC(L1183*$N$2,2)</f>
        <v>26.86</v>
      </c>
      <c r="J1183" s="204">
        <f t="shared" ref="J1183:J1184" si="165">TRUNC(I1183*H1183,2)</f>
        <v>5.9</v>
      </c>
      <c r="L1183" s="80">
        <v>26.86</v>
      </c>
    </row>
    <row r="1184" spans="1:12" ht="15" x14ac:dyDescent="0.25">
      <c r="A1184" s="201" t="s">
        <v>1042</v>
      </c>
      <c r="B1184" s="201" t="s">
        <v>1549</v>
      </c>
      <c r="C1184" s="201" t="s">
        <v>235</v>
      </c>
      <c r="D1184" s="202" t="s">
        <v>1103</v>
      </c>
      <c r="E1184" s="298" t="s">
        <v>1044</v>
      </c>
      <c r="F1184" s="299"/>
      <c r="G1184" s="201" t="s">
        <v>8</v>
      </c>
      <c r="H1184" s="203">
        <v>0.44</v>
      </c>
      <c r="I1184" s="204">
        <f>TRUNC(L1184*$N$2,2)</f>
        <v>20.260000000000002</v>
      </c>
      <c r="J1184" s="204">
        <f t="shared" si="165"/>
        <v>8.91</v>
      </c>
      <c r="L1184" s="80">
        <v>20.260000000000002</v>
      </c>
    </row>
    <row r="1185" spans="1:12" ht="15" x14ac:dyDescent="0.25">
      <c r="A1185" s="205"/>
      <c r="B1185" s="205"/>
      <c r="C1185" s="205"/>
      <c r="D1185" s="206"/>
      <c r="E1185" s="206"/>
      <c r="F1185" s="207"/>
      <c r="G1185" s="206"/>
      <c r="H1185" s="207"/>
      <c r="I1185" s="206"/>
      <c r="J1185" s="207">
        <f>SUBTOTAL(9,J1183:J1184)</f>
        <v>14.81</v>
      </c>
      <c r="L1185" s="81"/>
    </row>
    <row r="1186" spans="1:12" ht="15.75" x14ac:dyDescent="0.25">
      <c r="A1186" s="190" t="s">
        <v>958</v>
      </c>
      <c r="B1186" s="190" t="s">
        <v>718</v>
      </c>
      <c r="C1186" s="190" t="s">
        <v>717</v>
      </c>
      <c r="D1186" s="191" t="s">
        <v>716</v>
      </c>
      <c r="E1186" s="294" t="s">
        <v>1037</v>
      </c>
      <c r="F1186" s="295"/>
      <c r="G1186" s="190" t="s">
        <v>715</v>
      </c>
      <c r="H1186" s="192" t="s">
        <v>714</v>
      </c>
      <c r="I1186" s="192" t="s">
        <v>713</v>
      </c>
      <c r="J1186" s="192" t="s">
        <v>221</v>
      </c>
      <c r="L1186" s="75" t="s">
        <v>713</v>
      </c>
    </row>
    <row r="1187" spans="1:12" ht="14.25" customHeight="1" x14ac:dyDescent="0.25">
      <c r="A1187" s="193" t="s">
        <v>1038</v>
      </c>
      <c r="B1187" s="193" t="s">
        <v>749</v>
      </c>
      <c r="C1187" s="193" t="s">
        <v>681</v>
      </c>
      <c r="D1187" s="194" t="s">
        <v>450</v>
      </c>
      <c r="E1187" s="300" t="s">
        <v>1039</v>
      </c>
      <c r="F1187" s="301"/>
      <c r="G1187" s="193" t="s">
        <v>19</v>
      </c>
      <c r="H1187" s="195">
        <v>1</v>
      </c>
      <c r="I1187" s="196">
        <f>J1187</f>
        <v>11.86</v>
      </c>
      <c r="J1187" s="196">
        <f>J1190</f>
        <v>11.86</v>
      </c>
      <c r="L1187" s="77">
        <f>M1187</f>
        <v>0</v>
      </c>
    </row>
    <row r="1188" spans="1:12" ht="45" x14ac:dyDescent="0.25">
      <c r="A1188" s="197" t="s">
        <v>1040</v>
      </c>
      <c r="B1188" s="197">
        <v>88309</v>
      </c>
      <c r="C1188" s="197" t="s">
        <v>7</v>
      </c>
      <c r="D1188" s="198" t="s">
        <v>1115</v>
      </c>
      <c r="E1188" s="296" t="s">
        <v>1039</v>
      </c>
      <c r="F1188" s="297"/>
      <c r="G1188" s="197" t="s">
        <v>8</v>
      </c>
      <c r="H1188" s="199">
        <v>0.15</v>
      </c>
      <c r="I1188" s="200">
        <f>TRUNC(L1188*$N$2,2)</f>
        <v>25.37</v>
      </c>
      <c r="J1188" s="200">
        <f t="shared" ref="J1188:J1189" si="166">TRUNC(I1188*H1188,2)</f>
        <v>3.8</v>
      </c>
      <c r="L1188" s="79">
        <v>25.37</v>
      </c>
    </row>
    <row r="1189" spans="1:12" ht="45" x14ac:dyDescent="0.25">
      <c r="A1189" s="197" t="s">
        <v>1040</v>
      </c>
      <c r="B1189" s="197">
        <v>88316</v>
      </c>
      <c r="C1189" s="197" t="s">
        <v>7</v>
      </c>
      <c r="D1189" s="198" t="s">
        <v>1080</v>
      </c>
      <c r="E1189" s="296" t="s">
        <v>1039</v>
      </c>
      <c r="F1189" s="297"/>
      <c r="G1189" s="197" t="s">
        <v>8</v>
      </c>
      <c r="H1189" s="199">
        <v>0.4</v>
      </c>
      <c r="I1189" s="200">
        <f>TRUNC(L1189*$N$2,2)</f>
        <v>20.170000000000002</v>
      </c>
      <c r="J1189" s="200">
        <f t="shared" si="166"/>
        <v>8.06</v>
      </c>
      <c r="L1189" s="79">
        <v>20.170000000000002</v>
      </c>
    </row>
    <row r="1190" spans="1:12" ht="15" x14ac:dyDescent="0.25">
      <c r="A1190" s="205"/>
      <c r="B1190" s="205"/>
      <c r="C1190" s="205"/>
      <c r="D1190" s="206"/>
      <c r="E1190" s="206"/>
      <c r="F1190" s="207"/>
      <c r="G1190" s="206"/>
      <c r="H1190" s="207"/>
      <c r="I1190" s="206"/>
      <c r="J1190" s="207">
        <f>SUBTOTAL(9,J1188:J1189)</f>
        <v>11.86</v>
      </c>
      <c r="L1190" s="81"/>
    </row>
    <row r="1191" spans="1:12" ht="15.75" x14ac:dyDescent="0.25">
      <c r="A1191" s="190" t="s">
        <v>959</v>
      </c>
      <c r="B1191" s="190" t="s">
        <v>718</v>
      </c>
      <c r="C1191" s="190" t="s">
        <v>717</v>
      </c>
      <c r="D1191" s="191" t="s">
        <v>716</v>
      </c>
      <c r="E1191" s="294" t="s">
        <v>1037</v>
      </c>
      <c r="F1191" s="295"/>
      <c r="G1191" s="190" t="s">
        <v>715</v>
      </c>
      <c r="H1191" s="192" t="s">
        <v>714</v>
      </c>
      <c r="I1191" s="192" t="s">
        <v>713</v>
      </c>
      <c r="J1191" s="192" t="s">
        <v>221</v>
      </c>
      <c r="L1191" s="75" t="s">
        <v>713</v>
      </c>
    </row>
    <row r="1192" spans="1:12" ht="14.25" customHeight="1" x14ac:dyDescent="0.25">
      <c r="A1192" s="193" t="s">
        <v>1038</v>
      </c>
      <c r="B1192" s="193" t="s">
        <v>784</v>
      </c>
      <c r="C1192" s="193" t="s">
        <v>235</v>
      </c>
      <c r="D1192" s="194" t="s">
        <v>556</v>
      </c>
      <c r="E1192" s="300" t="s">
        <v>18</v>
      </c>
      <c r="F1192" s="301"/>
      <c r="G1192" s="193" t="s">
        <v>19</v>
      </c>
      <c r="H1192" s="195">
        <v>1</v>
      </c>
      <c r="I1192" s="196">
        <f>J1192</f>
        <v>34.239999999999995</v>
      </c>
      <c r="J1192" s="196">
        <f>J1198</f>
        <v>34.239999999999995</v>
      </c>
      <c r="L1192" s="77">
        <f>M1192</f>
        <v>0</v>
      </c>
    </row>
    <row r="1193" spans="1:12" ht="15" x14ac:dyDescent="0.25">
      <c r="A1193" s="201" t="s">
        <v>1042</v>
      </c>
      <c r="B1193" s="201" t="s">
        <v>1604</v>
      </c>
      <c r="C1193" s="201" t="s">
        <v>235</v>
      </c>
      <c r="D1193" s="202" t="s">
        <v>1492</v>
      </c>
      <c r="E1193" s="298" t="s">
        <v>1057</v>
      </c>
      <c r="F1193" s="299"/>
      <c r="G1193" s="201" t="s">
        <v>8</v>
      </c>
      <c r="H1193" s="203">
        <v>1.9E-3</v>
      </c>
      <c r="I1193" s="204">
        <f>TRUNC(L1193*$N$2,2)</f>
        <v>175.3</v>
      </c>
      <c r="J1193" s="204">
        <f t="shared" ref="J1193:J1197" si="167">TRUNC(I1193*H1193,2)</f>
        <v>0.33</v>
      </c>
      <c r="L1193" s="80">
        <v>175.3</v>
      </c>
    </row>
    <row r="1194" spans="1:12" ht="15" x14ac:dyDescent="0.25">
      <c r="A1194" s="201" t="s">
        <v>1042</v>
      </c>
      <c r="B1194" s="201" t="s">
        <v>1605</v>
      </c>
      <c r="C1194" s="201" t="s">
        <v>235</v>
      </c>
      <c r="D1194" s="202" t="s">
        <v>1493</v>
      </c>
      <c r="E1194" s="298" t="s">
        <v>1057</v>
      </c>
      <c r="F1194" s="299"/>
      <c r="G1194" s="201" t="s">
        <v>8</v>
      </c>
      <c r="H1194" s="203">
        <v>1.04E-2</v>
      </c>
      <c r="I1194" s="204">
        <f>TRUNC(L1194*$N$2,2)</f>
        <v>172.71</v>
      </c>
      <c r="J1194" s="204">
        <f t="shared" si="167"/>
        <v>1.79</v>
      </c>
      <c r="L1194" s="80">
        <v>172.71</v>
      </c>
    </row>
    <row r="1195" spans="1:12" ht="15" x14ac:dyDescent="0.25">
      <c r="A1195" s="201" t="s">
        <v>1042</v>
      </c>
      <c r="B1195" s="201" t="s">
        <v>1606</v>
      </c>
      <c r="C1195" s="201" t="s">
        <v>235</v>
      </c>
      <c r="D1195" s="202" t="s">
        <v>1494</v>
      </c>
      <c r="E1195" s="298" t="s">
        <v>1044</v>
      </c>
      <c r="F1195" s="299"/>
      <c r="G1195" s="201" t="s">
        <v>8</v>
      </c>
      <c r="H1195" s="203">
        <v>8.7999999999999995E-2</v>
      </c>
      <c r="I1195" s="204">
        <f>TRUNC(L1195*$N$2,2)</f>
        <v>26.18</v>
      </c>
      <c r="J1195" s="204">
        <f t="shared" si="167"/>
        <v>2.2999999999999998</v>
      </c>
      <c r="L1195" s="80">
        <v>26.18</v>
      </c>
    </row>
    <row r="1196" spans="1:12" ht="15" x14ac:dyDescent="0.25">
      <c r="A1196" s="201" t="s">
        <v>1042</v>
      </c>
      <c r="B1196" s="201" t="s">
        <v>1548</v>
      </c>
      <c r="C1196" s="201" t="s">
        <v>235</v>
      </c>
      <c r="D1196" s="202" t="s">
        <v>1102</v>
      </c>
      <c r="E1196" s="298" t="s">
        <v>1044</v>
      </c>
      <c r="F1196" s="299"/>
      <c r="G1196" s="201" t="s">
        <v>8</v>
      </c>
      <c r="H1196" s="203">
        <v>0.13</v>
      </c>
      <c r="I1196" s="204">
        <f>TRUNC(L1196*$N$2,2)</f>
        <v>26.86</v>
      </c>
      <c r="J1196" s="204">
        <f t="shared" si="167"/>
        <v>3.49</v>
      </c>
      <c r="L1196" s="80">
        <v>26.86</v>
      </c>
    </row>
    <row r="1197" spans="1:12" ht="15" x14ac:dyDescent="0.25">
      <c r="A1197" s="201" t="s">
        <v>1042</v>
      </c>
      <c r="B1197" s="201" t="s">
        <v>1549</v>
      </c>
      <c r="C1197" s="201" t="s">
        <v>235</v>
      </c>
      <c r="D1197" s="202" t="s">
        <v>1103</v>
      </c>
      <c r="E1197" s="298" t="s">
        <v>1044</v>
      </c>
      <c r="F1197" s="299"/>
      <c r="G1197" s="201" t="s">
        <v>8</v>
      </c>
      <c r="H1197" s="203">
        <v>1.3</v>
      </c>
      <c r="I1197" s="204">
        <f>TRUNC(L1197*$N$2,2)</f>
        <v>20.260000000000002</v>
      </c>
      <c r="J1197" s="204">
        <f t="shared" si="167"/>
        <v>26.33</v>
      </c>
      <c r="L1197" s="80">
        <v>20.260000000000002</v>
      </c>
    </row>
    <row r="1198" spans="1:12" ht="15" x14ac:dyDescent="0.25">
      <c r="A1198" s="205"/>
      <c r="B1198" s="205"/>
      <c r="C1198" s="205"/>
      <c r="D1198" s="206"/>
      <c r="E1198" s="206"/>
      <c r="F1198" s="207"/>
      <c r="G1198" s="206"/>
      <c r="H1198" s="207"/>
      <c r="I1198" s="206"/>
      <c r="J1198" s="207">
        <f>SUBTOTAL(9,J1193:J1197)</f>
        <v>34.239999999999995</v>
      </c>
      <c r="L1198" s="81"/>
    </row>
    <row r="1199" spans="1:12" ht="15.75" x14ac:dyDescent="0.25">
      <c r="A1199" s="190" t="s">
        <v>960</v>
      </c>
      <c r="B1199" s="190" t="s">
        <v>718</v>
      </c>
      <c r="C1199" s="190" t="s">
        <v>717</v>
      </c>
      <c r="D1199" s="191" t="s">
        <v>716</v>
      </c>
      <c r="E1199" s="294" t="s">
        <v>1037</v>
      </c>
      <c r="F1199" s="295"/>
      <c r="G1199" s="190" t="s">
        <v>715</v>
      </c>
      <c r="H1199" s="192" t="s">
        <v>714</v>
      </c>
      <c r="I1199" s="192" t="s">
        <v>713</v>
      </c>
      <c r="J1199" s="192" t="s">
        <v>221</v>
      </c>
      <c r="L1199" s="75" t="s">
        <v>713</v>
      </c>
    </row>
    <row r="1200" spans="1:12" ht="60" x14ac:dyDescent="0.25">
      <c r="A1200" s="193" t="s">
        <v>1038</v>
      </c>
      <c r="B1200" s="193">
        <v>100978</v>
      </c>
      <c r="C1200" s="193" t="s">
        <v>7</v>
      </c>
      <c r="D1200" s="194" t="s">
        <v>100</v>
      </c>
      <c r="E1200" s="300" t="s">
        <v>1128</v>
      </c>
      <c r="F1200" s="301"/>
      <c r="G1200" s="193" t="s">
        <v>688</v>
      </c>
      <c r="H1200" s="195">
        <v>1</v>
      </c>
      <c r="I1200" s="196">
        <f>J1200</f>
        <v>27.009999999999998</v>
      </c>
      <c r="J1200" s="196">
        <f>J1205</f>
        <v>27.009999999999998</v>
      </c>
      <c r="L1200" s="77">
        <f>M1200</f>
        <v>0</v>
      </c>
    </row>
    <row r="1201" spans="1:12" ht="38.25" customHeight="1" x14ac:dyDescent="0.25">
      <c r="A1201" s="197" t="s">
        <v>1040</v>
      </c>
      <c r="B1201" s="197">
        <v>88907</v>
      </c>
      <c r="C1201" s="197" t="s">
        <v>7</v>
      </c>
      <c r="D1201" s="198" t="s">
        <v>1129</v>
      </c>
      <c r="E1201" s="296" t="s">
        <v>1088</v>
      </c>
      <c r="F1201" s="297"/>
      <c r="G1201" s="197" t="s">
        <v>1089</v>
      </c>
      <c r="H1201" s="199">
        <v>1.6799999999999999E-2</v>
      </c>
      <c r="I1201" s="200">
        <f>TRUNC(L1201*$N$2,2)</f>
        <v>243.91</v>
      </c>
      <c r="J1201" s="200">
        <f t="shared" ref="J1201:J1204" si="168">TRUNC(I1201*H1201,2)</f>
        <v>4.09</v>
      </c>
      <c r="L1201" s="79">
        <v>243.91</v>
      </c>
    </row>
    <row r="1202" spans="1:12" ht="38.25" customHeight="1" x14ac:dyDescent="0.25">
      <c r="A1202" s="197" t="s">
        <v>1040</v>
      </c>
      <c r="B1202" s="197">
        <v>88908</v>
      </c>
      <c r="C1202" s="197" t="s">
        <v>7</v>
      </c>
      <c r="D1202" s="198" t="s">
        <v>1130</v>
      </c>
      <c r="E1202" s="296" t="s">
        <v>1088</v>
      </c>
      <c r="F1202" s="297"/>
      <c r="G1202" s="197" t="s">
        <v>1091</v>
      </c>
      <c r="H1202" s="199">
        <v>3.4799999999999998E-2</v>
      </c>
      <c r="I1202" s="200">
        <f>TRUNC(L1202*$N$2,2)</f>
        <v>91.63</v>
      </c>
      <c r="J1202" s="200">
        <f t="shared" si="168"/>
        <v>3.18</v>
      </c>
      <c r="L1202" s="79">
        <v>91.63</v>
      </c>
    </row>
    <row r="1203" spans="1:12" ht="75" x14ac:dyDescent="0.25">
      <c r="A1203" s="197" t="s">
        <v>1040</v>
      </c>
      <c r="B1203" s="197">
        <v>91386</v>
      </c>
      <c r="C1203" s="197" t="s">
        <v>7</v>
      </c>
      <c r="D1203" s="198" t="s">
        <v>1131</v>
      </c>
      <c r="E1203" s="296" t="s">
        <v>1088</v>
      </c>
      <c r="F1203" s="297"/>
      <c r="G1203" s="197" t="s">
        <v>1089</v>
      </c>
      <c r="H1203" s="199">
        <v>6.2799999999999995E-2</v>
      </c>
      <c r="I1203" s="200">
        <f>TRUNC(L1203*$N$2,2)</f>
        <v>260.25</v>
      </c>
      <c r="J1203" s="200">
        <f t="shared" si="168"/>
        <v>16.34</v>
      </c>
      <c r="L1203" s="79">
        <v>260.25</v>
      </c>
    </row>
    <row r="1204" spans="1:12" ht="75" x14ac:dyDescent="0.25">
      <c r="A1204" s="197" t="s">
        <v>1040</v>
      </c>
      <c r="B1204" s="197">
        <v>91387</v>
      </c>
      <c r="C1204" s="197" t="s">
        <v>7</v>
      </c>
      <c r="D1204" s="198" t="s">
        <v>1132</v>
      </c>
      <c r="E1204" s="296" t="s">
        <v>1088</v>
      </c>
      <c r="F1204" s="297"/>
      <c r="G1204" s="197" t="s">
        <v>1091</v>
      </c>
      <c r="H1204" s="199">
        <v>4.8000000000000001E-2</v>
      </c>
      <c r="I1204" s="200">
        <f>TRUNC(L1204*$N$2,2)</f>
        <v>70.95</v>
      </c>
      <c r="J1204" s="200">
        <f t="shared" si="168"/>
        <v>3.4</v>
      </c>
      <c r="L1204" s="79">
        <v>70.95</v>
      </c>
    </row>
    <row r="1205" spans="1:12" ht="15" x14ac:dyDescent="0.25">
      <c r="A1205" s="205"/>
      <c r="B1205" s="205"/>
      <c r="C1205" s="205"/>
      <c r="D1205" s="206"/>
      <c r="E1205" s="206"/>
      <c r="F1205" s="207"/>
      <c r="G1205" s="206"/>
      <c r="H1205" s="207"/>
      <c r="I1205" s="206"/>
      <c r="J1205" s="207">
        <f>SUBTOTAL(9,J1201:J1204)</f>
        <v>27.009999999999998</v>
      </c>
      <c r="L1205" s="81"/>
    </row>
    <row r="1206" spans="1:12" ht="15.75" x14ac:dyDescent="0.25">
      <c r="A1206" s="190" t="s">
        <v>961</v>
      </c>
      <c r="B1206" s="190" t="s">
        <v>718</v>
      </c>
      <c r="C1206" s="190" t="s">
        <v>717</v>
      </c>
      <c r="D1206" s="191" t="s">
        <v>716</v>
      </c>
      <c r="E1206" s="294" t="s">
        <v>1037</v>
      </c>
      <c r="F1206" s="295"/>
      <c r="G1206" s="190" t="s">
        <v>715</v>
      </c>
      <c r="H1206" s="192" t="s">
        <v>714</v>
      </c>
      <c r="I1206" s="192" t="s">
        <v>713</v>
      </c>
      <c r="J1206" s="192" t="s">
        <v>221</v>
      </c>
      <c r="L1206" s="75" t="s">
        <v>713</v>
      </c>
    </row>
    <row r="1207" spans="1:12" ht="25.5" customHeight="1" x14ac:dyDescent="0.25">
      <c r="A1207" s="193" t="s">
        <v>1038</v>
      </c>
      <c r="B1207" s="193">
        <v>95875</v>
      </c>
      <c r="C1207" s="193" t="s">
        <v>7</v>
      </c>
      <c r="D1207" s="194" t="s">
        <v>101</v>
      </c>
      <c r="E1207" s="300" t="s">
        <v>1128</v>
      </c>
      <c r="F1207" s="301"/>
      <c r="G1207" s="193" t="s">
        <v>687</v>
      </c>
      <c r="H1207" s="195">
        <v>1</v>
      </c>
      <c r="I1207" s="196">
        <f>J1207</f>
        <v>2.41</v>
      </c>
      <c r="J1207" s="196">
        <f>J1210</f>
        <v>2.41</v>
      </c>
      <c r="L1207" s="77">
        <f>M1207</f>
        <v>0</v>
      </c>
    </row>
    <row r="1208" spans="1:12" ht="75" x14ac:dyDescent="0.25">
      <c r="A1208" s="197" t="s">
        <v>1040</v>
      </c>
      <c r="B1208" s="197">
        <v>91386</v>
      </c>
      <c r="C1208" s="197" t="s">
        <v>7</v>
      </c>
      <c r="D1208" s="198" t="s">
        <v>1131</v>
      </c>
      <c r="E1208" s="296" t="s">
        <v>1088</v>
      </c>
      <c r="F1208" s="297"/>
      <c r="G1208" s="197" t="s">
        <v>1089</v>
      </c>
      <c r="H1208" s="199">
        <v>8.3000000000000001E-3</v>
      </c>
      <c r="I1208" s="200">
        <f>TRUNC(L1208*$N$2,2)</f>
        <v>260.25</v>
      </c>
      <c r="J1208" s="200">
        <f t="shared" ref="J1208:J1209" si="169">TRUNC(I1208*H1208,2)</f>
        <v>2.16</v>
      </c>
      <c r="L1208" s="79">
        <v>260.25</v>
      </c>
    </row>
    <row r="1209" spans="1:12" ht="75" x14ac:dyDescent="0.25">
      <c r="A1209" s="197" t="s">
        <v>1040</v>
      </c>
      <c r="B1209" s="197">
        <v>91387</v>
      </c>
      <c r="C1209" s="197" t="s">
        <v>7</v>
      </c>
      <c r="D1209" s="198" t="s">
        <v>1132</v>
      </c>
      <c r="E1209" s="296" t="s">
        <v>1088</v>
      </c>
      <c r="F1209" s="297"/>
      <c r="G1209" s="197" t="s">
        <v>1091</v>
      </c>
      <c r="H1209" s="199">
        <v>3.5999999999999999E-3</v>
      </c>
      <c r="I1209" s="200">
        <f>TRUNC(L1209*$N$2,2)</f>
        <v>70.95</v>
      </c>
      <c r="J1209" s="200">
        <f t="shared" si="169"/>
        <v>0.25</v>
      </c>
      <c r="L1209" s="79">
        <v>70.95</v>
      </c>
    </row>
    <row r="1210" spans="1:12" ht="15" x14ac:dyDescent="0.25">
      <c r="A1210" s="205"/>
      <c r="B1210" s="205"/>
      <c r="C1210" s="205"/>
      <c r="D1210" s="206"/>
      <c r="E1210" s="206"/>
      <c r="F1210" s="207"/>
      <c r="G1210" s="206"/>
      <c r="H1210" s="207"/>
      <c r="I1210" s="206"/>
      <c r="J1210" s="207">
        <f>SUBTOTAL(9,J1208:J1209)</f>
        <v>2.41</v>
      </c>
      <c r="L1210" s="81"/>
    </row>
    <row r="1211" spans="1:12" ht="15.75" x14ac:dyDescent="0.25">
      <c r="A1211" s="190" t="s">
        <v>962</v>
      </c>
      <c r="B1211" s="190" t="s">
        <v>718</v>
      </c>
      <c r="C1211" s="190" t="s">
        <v>717</v>
      </c>
      <c r="D1211" s="191" t="s">
        <v>716</v>
      </c>
      <c r="E1211" s="294" t="s">
        <v>1037</v>
      </c>
      <c r="F1211" s="295"/>
      <c r="G1211" s="190" t="s">
        <v>715</v>
      </c>
      <c r="H1211" s="192" t="s">
        <v>714</v>
      </c>
      <c r="I1211" s="192" t="s">
        <v>713</v>
      </c>
      <c r="J1211" s="192" t="s">
        <v>221</v>
      </c>
      <c r="L1211" s="75" t="s">
        <v>713</v>
      </c>
    </row>
    <row r="1212" spans="1:12" ht="60" x14ac:dyDescent="0.25">
      <c r="A1212" s="193" t="s">
        <v>1038</v>
      </c>
      <c r="B1212" s="193">
        <v>103362</v>
      </c>
      <c r="C1212" s="193" t="s">
        <v>7</v>
      </c>
      <c r="D1212" s="194" t="s">
        <v>242</v>
      </c>
      <c r="E1212" s="300" t="s">
        <v>1133</v>
      </c>
      <c r="F1212" s="301"/>
      <c r="G1212" s="193" t="s">
        <v>686</v>
      </c>
      <c r="H1212" s="195">
        <v>1</v>
      </c>
      <c r="I1212" s="196">
        <f>J1212</f>
        <v>91.08</v>
      </c>
      <c r="J1212" s="196">
        <f>J1219</f>
        <v>91.08</v>
      </c>
      <c r="L1212" s="77">
        <f>M1212</f>
        <v>0</v>
      </c>
    </row>
    <row r="1213" spans="1:12" ht="60" x14ac:dyDescent="0.25">
      <c r="A1213" s="197" t="s">
        <v>1040</v>
      </c>
      <c r="B1213" s="197">
        <v>87292</v>
      </c>
      <c r="C1213" s="197" t="s">
        <v>7</v>
      </c>
      <c r="D1213" s="198" t="s">
        <v>1134</v>
      </c>
      <c r="E1213" s="296" t="s">
        <v>1039</v>
      </c>
      <c r="F1213" s="297"/>
      <c r="G1213" s="197" t="s">
        <v>688</v>
      </c>
      <c r="H1213" s="199">
        <v>1.18E-2</v>
      </c>
      <c r="I1213" s="200">
        <f t="shared" ref="I1213:I1218" si="170">TRUNC(L1213*$N$2,2)</f>
        <v>557.51</v>
      </c>
      <c r="J1213" s="200">
        <f t="shared" ref="J1213:J1218" si="171">TRUNC(I1213*H1213,2)</f>
        <v>6.57</v>
      </c>
      <c r="L1213" s="79">
        <v>557.51</v>
      </c>
    </row>
    <row r="1214" spans="1:12" ht="45" x14ac:dyDescent="0.25">
      <c r="A1214" s="197" t="s">
        <v>1040</v>
      </c>
      <c r="B1214" s="197">
        <v>88309</v>
      </c>
      <c r="C1214" s="197" t="s">
        <v>7</v>
      </c>
      <c r="D1214" s="198" t="s">
        <v>1115</v>
      </c>
      <c r="E1214" s="296" t="s">
        <v>1039</v>
      </c>
      <c r="F1214" s="297"/>
      <c r="G1214" s="197" t="s">
        <v>8</v>
      </c>
      <c r="H1214" s="199">
        <v>1.29</v>
      </c>
      <c r="I1214" s="200">
        <f t="shared" si="170"/>
        <v>25.37</v>
      </c>
      <c r="J1214" s="200">
        <f t="shared" si="171"/>
        <v>32.72</v>
      </c>
      <c r="L1214" s="79">
        <v>25.37</v>
      </c>
    </row>
    <row r="1215" spans="1:12" ht="45" x14ac:dyDescent="0.25">
      <c r="A1215" s="197" t="s">
        <v>1040</v>
      </c>
      <c r="B1215" s="197">
        <v>88316</v>
      </c>
      <c r="C1215" s="197" t="s">
        <v>7</v>
      </c>
      <c r="D1215" s="198" t="s">
        <v>1080</v>
      </c>
      <c r="E1215" s="296" t="s">
        <v>1039</v>
      </c>
      <c r="F1215" s="297"/>
      <c r="G1215" s="197" t="s">
        <v>8</v>
      </c>
      <c r="H1215" s="199">
        <v>0.64500000000000002</v>
      </c>
      <c r="I1215" s="200">
        <f t="shared" si="170"/>
        <v>20.170000000000002</v>
      </c>
      <c r="J1215" s="200">
        <f t="shared" si="171"/>
        <v>13</v>
      </c>
      <c r="L1215" s="79">
        <v>20.170000000000002</v>
      </c>
    </row>
    <row r="1216" spans="1:12" ht="45" x14ac:dyDescent="0.25">
      <c r="A1216" s="201" t="s">
        <v>1042</v>
      </c>
      <c r="B1216" s="201">
        <v>34548</v>
      </c>
      <c r="C1216" s="201" t="s">
        <v>7</v>
      </c>
      <c r="D1216" s="202" t="s">
        <v>1135</v>
      </c>
      <c r="E1216" s="298" t="s">
        <v>1046</v>
      </c>
      <c r="F1216" s="299"/>
      <c r="G1216" s="201" t="s">
        <v>19</v>
      </c>
      <c r="H1216" s="203">
        <v>0.42</v>
      </c>
      <c r="I1216" s="204">
        <f t="shared" si="170"/>
        <v>5.97</v>
      </c>
      <c r="J1216" s="204">
        <f t="shared" si="171"/>
        <v>2.5</v>
      </c>
      <c r="L1216" s="80">
        <v>5.97</v>
      </c>
    </row>
    <row r="1217" spans="1:12" ht="15" x14ac:dyDescent="0.25">
      <c r="A1217" s="201" t="s">
        <v>1042</v>
      </c>
      <c r="B1217" s="201">
        <v>37395</v>
      </c>
      <c r="C1217" s="201" t="s">
        <v>7</v>
      </c>
      <c r="D1217" s="202" t="s">
        <v>1136</v>
      </c>
      <c r="E1217" s="298" t="s">
        <v>1046</v>
      </c>
      <c r="F1217" s="299"/>
      <c r="G1217" s="201" t="s">
        <v>1137</v>
      </c>
      <c r="H1217" s="203">
        <v>0.01</v>
      </c>
      <c r="I1217" s="204">
        <f t="shared" si="170"/>
        <v>44.07</v>
      </c>
      <c r="J1217" s="204">
        <f t="shared" si="171"/>
        <v>0.44</v>
      </c>
      <c r="L1217" s="80">
        <v>44.07</v>
      </c>
    </row>
    <row r="1218" spans="1:12" ht="45" x14ac:dyDescent="0.25">
      <c r="A1218" s="201" t="s">
        <v>1042</v>
      </c>
      <c r="B1218" s="201">
        <v>44464</v>
      </c>
      <c r="C1218" s="201" t="s">
        <v>7</v>
      </c>
      <c r="D1218" s="202" t="s">
        <v>1138</v>
      </c>
      <c r="E1218" s="298" t="s">
        <v>1046</v>
      </c>
      <c r="F1218" s="299"/>
      <c r="G1218" s="201" t="s">
        <v>33</v>
      </c>
      <c r="H1218" s="203">
        <v>18.87</v>
      </c>
      <c r="I1218" s="204">
        <f t="shared" si="170"/>
        <v>1.9</v>
      </c>
      <c r="J1218" s="204">
        <f t="shared" si="171"/>
        <v>35.85</v>
      </c>
      <c r="L1218" s="80">
        <v>1.9</v>
      </c>
    </row>
    <row r="1219" spans="1:12" ht="15" x14ac:dyDescent="0.25">
      <c r="A1219" s="205"/>
      <c r="B1219" s="205"/>
      <c r="C1219" s="205"/>
      <c r="D1219" s="206"/>
      <c r="E1219" s="206"/>
      <c r="F1219" s="207"/>
      <c r="G1219" s="206"/>
      <c r="H1219" s="207"/>
      <c r="I1219" s="206"/>
      <c r="J1219" s="207">
        <f>SUBTOTAL(9,J1213:J1218)</f>
        <v>91.08</v>
      </c>
      <c r="L1219" s="81"/>
    </row>
    <row r="1220" spans="1:12" ht="15.75" x14ac:dyDescent="0.25">
      <c r="A1220" s="190" t="s">
        <v>963</v>
      </c>
      <c r="B1220" s="190" t="s">
        <v>718</v>
      </c>
      <c r="C1220" s="190" t="s">
        <v>717</v>
      </c>
      <c r="D1220" s="191" t="s">
        <v>716</v>
      </c>
      <c r="E1220" s="294" t="s">
        <v>1037</v>
      </c>
      <c r="F1220" s="295"/>
      <c r="G1220" s="190" t="s">
        <v>715</v>
      </c>
      <c r="H1220" s="192" t="s">
        <v>714</v>
      </c>
      <c r="I1220" s="192" t="s">
        <v>713</v>
      </c>
      <c r="J1220" s="192" t="s">
        <v>221</v>
      </c>
      <c r="L1220" s="75" t="s">
        <v>713</v>
      </c>
    </row>
    <row r="1221" spans="1:12" ht="60" x14ac:dyDescent="0.25">
      <c r="A1221" s="193" t="s">
        <v>1038</v>
      </c>
      <c r="B1221" s="193">
        <v>103332</v>
      </c>
      <c r="C1221" s="193" t="s">
        <v>7</v>
      </c>
      <c r="D1221" s="194" t="s">
        <v>243</v>
      </c>
      <c r="E1221" s="300" t="s">
        <v>1133</v>
      </c>
      <c r="F1221" s="301"/>
      <c r="G1221" s="193" t="s">
        <v>686</v>
      </c>
      <c r="H1221" s="195">
        <v>1</v>
      </c>
      <c r="I1221" s="196">
        <f>J1221</f>
        <v>109.24</v>
      </c>
      <c r="J1221" s="196">
        <f>J1228</f>
        <v>109.24</v>
      </c>
      <c r="L1221" s="77">
        <f>M1221</f>
        <v>0</v>
      </c>
    </row>
    <row r="1222" spans="1:12" ht="60" x14ac:dyDescent="0.25">
      <c r="A1222" s="197" t="s">
        <v>1040</v>
      </c>
      <c r="B1222" s="197">
        <v>87292</v>
      </c>
      <c r="C1222" s="197" t="s">
        <v>7</v>
      </c>
      <c r="D1222" s="198" t="s">
        <v>1134</v>
      </c>
      <c r="E1222" s="296" t="s">
        <v>1039</v>
      </c>
      <c r="F1222" s="297"/>
      <c r="G1222" s="197" t="s">
        <v>688</v>
      </c>
      <c r="H1222" s="199">
        <v>1.0500000000000001E-2</v>
      </c>
      <c r="I1222" s="200">
        <f t="shared" ref="I1222:I1227" si="172">TRUNC(L1222*$N$2,2)</f>
        <v>557.51</v>
      </c>
      <c r="J1222" s="200">
        <f t="shared" ref="J1222:J1227" si="173">TRUNC(I1222*H1222,2)</f>
        <v>5.85</v>
      </c>
      <c r="L1222" s="79">
        <v>557.51</v>
      </c>
    </row>
    <row r="1223" spans="1:12" ht="45" x14ac:dyDescent="0.25">
      <c r="A1223" s="197" t="s">
        <v>1040</v>
      </c>
      <c r="B1223" s="197">
        <v>88309</v>
      </c>
      <c r="C1223" s="197" t="s">
        <v>7</v>
      </c>
      <c r="D1223" s="198" t="s">
        <v>1115</v>
      </c>
      <c r="E1223" s="296" t="s">
        <v>1039</v>
      </c>
      <c r="F1223" s="297"/>
      <c r="G1223" s="197" t="s">
        <v>8</v>
      </c>
      <c r="H1223" s="199">
        <v>2.2000000000000002</v>
      </c>
      <c r="I1223" s="200">
        <f t="shared" si="172"/>
        <v>25.37</v>
      </c>
      <c r="J1223" s="200">
        <f t="shared" si="173"/>
        <v>55.81</v>
      </c>
      <c r="L1223" s="79">
        <v>25.37</v>
      </c>
    </row>
    <row r="1224" spans="1:12" ht="45" x14ac:dyDescent="0.25">
      <c r="A1224" s="197" t="s">
        <v>1040</v>
      </c>
      <c r="B1224" s="197">
        <v>88316</v>
      </c>
      <c r="C1224" s="197" t="s">
        <v>7</v>
      </c>
      <c r="D1224" s="198" t="s">
        <v>1080</v>
      </c>
      <c r="E1224" s="296" t="s">
        <v>1039</v>
      </c>
      <c r="F1224" s="297"/>
      <c r="G1224" s="197" t="s">
        <v>8</v>
      </c>
      <c r="H1224" s="199">
        <v>1.1000000000000001</v>
      </c>
      <c r="I1224" s="200">
        <f t="shared" si="172"/>
        <v>20.170000000000002</v>
      </c>
      <c r="J1224" s="200">
        <f t="shared" si="173"/>
        <v>22.18</v>
      </c>
      <c r="L1224" s="79">
        <v>20.170000000000002</v>
      </c>
    </row>
    <row r="1225" spans="1:12" ht="45" x14ac:dyDescent="0.25">
      <c r="A1225" s="201" t="s">
        <v>1042</v>
      </c>
      <c r="B1225" s="201">
        <v>7267</v>
      </c>
      <c r="C1225" s="201" t="s">
        <v>7</v>
      </c>
      <c r="D1225" s="202" t="s">
        <v>1139</v>
      </c>
      <c r="E1225" s="298" t="s">
        <v>1046</v>
      </c>
      <c r="F1225" s="299"/>
      <c r="G1225" s="201" t="s">
        <v>33</v>
      </c>
      <c r="H1225" s="203">
        <v>37.74</v>
      </c>
      <c r="I1225" s="204">
        <f t="shared" si="172"/>
        <v>0.63</v>
      </c>
      <c r="J1225" s="204">
        <f t="shared" si="173"/>
        <v>23.77</v>
      </c>
      <c r="L1225" s="80">
        <v>0.63</v>
      </c>
    </row>
    <row r="1226" spans="1:12" ht="45" x14ac:dyDescent="0.25">
      <c r="A1226" s="201" t="s">
        <v>1042</v>
      </c>
      <c r="B1226" s="201">
        <v>34557</v>
      </c>
      <c r="C1226" s="201" t="s">
        <v>7</v>
      </c>
      <c r="D1226" s="202" t="s">
        <v>1140</v>
      </c>
      <c r="E1226" s="298" t="s">
        <v>1046</v>
      </c>
      <c r="F1226" s="299"/>
      <c r="G1226" s="201" t="s">
        <v>19</v>
      </c>
      <c r="H1226" s="203">
        <v>0.57999999999999996</v>
      </c>
      <c r="I1226" s="204">
        <f t="shared" si="172"/>
        <v>2.2999999999999998</v>
      </c>
      <c r="J1226" s="204">
        <f t="shared" si="173"/>
        <v>1.33</v>
      </c>
      <c r="L1226" s="80">
        <v>2.2999999999999998</v>
      </c>
    </row>
    <row r="1227" spans="1:12" ht="15" x14ac:dyDescent="0.25">
      <c r="A1227" s="201" t="s">
        <v>1042</v>
      </c>
      <c r="B1227" s="201">
        <v>37395</v>
      </c>
      <c r="C1227" s="201" t="s">
        <v>7</v>
      </c>
      <c r="D1227" s="202" t="s">
        <v>1136</v>
      </c>
      <c r="E1227" s="298" t="s">
        <v>1046</v>
      </c>
      <c r="F1227" s="299"/>
      <c r="G1227" s="201" t="s">
        <v>1137</v>
      </c>
      <c r="H1227" s="203">
        <v>6.8999999999999999E-3</v>
      </c>
      <c r="I1227" s="204">
        <f t="shared" si="172"/>
        <v>44.07</v>
      </c>
      <c r="J1227" s="204">
        <f t="shared" si="173"/>
        <v>0.3</v>
      </c>
      <c r="L1227" s="80">
        <v>44.07</v>
      </c>
    </row>
    <row r="1228" spans="1:12" ht="15" x14ac:dyDescent="0.25">
      <c r="A1228" s="205"/>
      <c r="B1228" s="205"/>
      <c r="C1228" s="205"/>
      <c r="D1228" s="206"/>
      <c r="E1228" s="206"/>
      <c r="F1228" s="207"/>
      <c r="G1228" s="206"/>
      <c r="H1228" s="207"/>
      <c r="I1228" s="206"/>
      <c r="J1228" s="207">
        <f>SUBTOTAL(9,J1222:J1227)</f>
        <v>109.24</v>
      </c>
      <c r="L1228" s="81"/>
    </row>
    <row r="1229" spans="1:12" ht="15.75" x14ac:dyDescent="0.25">
      <c r="A1229" s="190" t="s">
        <v>964</v>
      </c>
      <c r="B1229" s="190" t="s">
        <v>718</v>
      </c>
      <c r="C1229" s="190" t="s">
        <v>717</v>
      </c>
      <c r="D1229" s="191" t="s">
        <v>716</v>
      </c>
      <c r="E1229" s="294" t="s">
        <v>1037</v>
      </c>
      <c r="F1229" s="295"/>
      <c r="G1229" s="190" t="s">
        <v>715</v>
      </c>
      <c r="H1229" s="192" t="s">
        <v>714</v>
      </c>
      <c r="I1229" s="192" t="s">
        <v>713</v>
      </c>
      <c r="J1229" s="192" t="s">
        <v>221</v>
      </c>
      <c r="L1229" s="75" t="s">
        <v>713</v>
      </c>
    </row>
    <row r="1230" spans="1:12" ht="30" x14ac:dyDescent="0.25">
      <c r="A1230" s="193" t="s">
        <v>1038</v>
      </c>
      <c r="B1230" s="193">
        <v>3310</v>
      </c>
      <c r="C1230" s="193" t="s">
        <v>14</v>
      </c>
      <c r="D1230" s="194" t="s">
        <v>244</v>
      </c>
      <c r="E1230" s="300" t="s">
        <v>1141</v>
      </c>
      <c r="F1230" s="301"/>
      <c r="G1230" s="193" t="s">
        <v>686</v>
      </c>
      <c r="H1230" s="195">
        <v>1</v>
      </c>
      <c r="I1230" s="196">
        <f>J1230</f>
        <v>6.6000000000000005</v>
      </c>
      <c r="J1230" s="196">
        <f>J1236</f>
        <v>6.6000000000000005</v>
      </c>
      <c r="L1230" s="77">
        <f>M1230</f>
        <v>0</v>
      </c>
    </row>
    <row r="1231" spans="1:12" ht="45" x14ac:dyDescent="0.25">
      <c r="A1231" s="197" t="s">
        <v>1040</v>
      </c>
      <c r="B1231" s="197">
        <v>10549</v>
      </c>
      <c r="C1231" s="197" t="s">
        <v>14</v>
      </c>
      <c r="D1231" s="198" t="s">
        <v>1107</v>
      </c>
      <c r="E1231" s="296" t="s">
        <v>1108</v>
      </c>
      <c r="F1231" s="297"/>
      <c r="G1231" s="197" t="s">
        <v>1109</v>
      </c>
      <c r="H1231" s="199">
        <v>0.1</v>
      </c>
      <c r="I1231" s="200">
        <f>TRUNC(L1231*$N$2,2)</f>
        <v>3.79</v>
      </c>
      <c r="J1231" s="200">
        <f t="shared" ref="J1231:J1235" si="174">TRUNC(I1231*H1231,2)</f>
        <v>0.37</v>
      </c>
      <c r="L1231" s="79">
        <v>3.79</v>
      </c>
    </row>
    <row r="1232" spans="1:12" ht="45" x14ac:dyDescent="0.25">
      <c r="A1232" s="197" t="s">
        <v>1040</v>
      </c>
      <c r="B1232" s="197">
        <v>10550</v>
      </c>
      <c r="C1232" s="197" t="s">
        <v>14</v>
      </c>
      <c r="D1232" s="198" t="s">
        <v>1110</v>
      </c>
      <c r="E1232" s="296" t="s">
        <v>1108</v>
      </c>
      <c r="F1232" s="297"/>
      <c r="G1232" s="197" t="s">
        <v>1109</v>
      </c>
      <c r="H1232" s="199">
        <v>0.1</v>
      </c>
      <c r="I1232" s="200">
        <f>TRUNC(L1232*$N$2,2)</f>
        <v>3.66</v>
      </c>
      <c r="J1232" s="200">
        <f t="shared" si="174"/>
        <v>0.36</v>
      </c>
      <c r="L1232" s="79">
        <v>3.66</v>
      </c>
    </row>
    <row r="1233" spans="1:12" ht="45" x14ac:dyDescent="0.25">
      <c r="A1233" s="197" t="s">
        <v>1040</v>
      </c>
      <c r="B1233" s="197">
        <v>1903</v>
      </c>
      <c r="C1233" s="197" t="s">
        <v>14</v>
      </c>
      <c r="D1233" s="198" t="s">
        <v>1142</v>
      </c>
      <c r="E1233" s="296" t="s">
        <v>1143</v>
      </c>
      <c r="F1233" s="297"/>
      <c r="G1233" s="197" t="s">
        <v>688</v>
      </c>
      <c r="H1233" s="199">
        <v>5.0000000000000001E-3</v>
      </c>
      <c r="I1233" s="200">
        <f>TRUNC(L1233*$N$2,2)</f>
        <v>521.42999999999995</v>
      </c>
      <c r="J1233" s="200">
        <f t="shared" si="174"/>
        <v>2.6</v>
      </c>
      <c r="L1233" s="79">
        <v>521.42999999999995</v>
      </c>
    </row>
    <row r="1234" spans="1:12" ht="30" x14ac:dyDescent="0.25">
      <c r="A1234" s="201" t="s">
        <v>1042</v>
      </c>
      <c r="B1234" s="201" t="s">
        <v>1550</v>
      </c>
      <c r="C1234" s="201" t="s">
        <v>14</v>
      </c>
      <c r="D1234" s="202" t="s">
        <v>1111</v>
      </c>
      <c r="E1234" s="298" t="s">
        <v>1044</v>
      </c>
      <c r="F1234" s="299"/>
      <c r="G1234" s="201" t="s">
        <v>1109</v>
      </c>
      <c r="H1234" s="203">
        <v>0.1</v>
      </c>
      <c r="I1234" s="204">
        <f>TRUNC(L1234*$N$2,2)</f>
        <v>19.13</v>
      </c>
      <c r="J1234" s="204">
        <f t="shared" si="174"/>
        <v>1.91</v>
      </c>
      <c r="L1234" s="80">
        <v>19.13</v>
      </c>
    </row>
    <row r="1235" spans="1:12" ht="30" x14ac:dyDescent="0.25">
      <c r="A1235" s="201" t="s">
        <v>1042</v>
      </c>
      <c r="B1235" s="201" t="s">
        <v>1551</v>
      </c>
      <c r="C1235" s="201" t="s">
        <v>14</v>
      </c>
      <c r="D1235" s="202" t="s">
        <v>1112</v>
      </c>
      <c r="E1235" s="298" t="s">
        <v>1044</v>
      </c>
      <c r="F1235" s="299"/>
      <c r="G1235" s="201" t="s">
        <v>1109</v>
      </c>
      <c r="H1235" s="203">
        <v>0.1</v>
      </c>
      <c r="I1235" s="204">
        <f>TRUNC(L1235*$N$2,2)</f>
        <v>13.65</v>
      </c>
      <c r="J1235" s="204">
        <f t="shared" si="174"/>
        <v>1.36</v>
      </c>
      <c r="L1235" s="80">
        <v>13.65</v>
      </c>
    </row>
    <row r="1236" spans="1:12" ht="15" x14ac:dyDescent="0.25">
      <c r="A1236" s="205"/>
      <c r="B1236" s="205"/>
      <c r="C1236" s="205"/>
      <c r="D1236" s="206"/>
      <c r="E1236" s="206"/>
      <c r="F1236" s="207"/>
      <c r="G1236" s="206"/>
      <c r="H1236" s="207"/>
      <c r="I1236" s="206"/>
      <c r="J1236" s="207">
        <f>SUBTOTAL(9,J1231:J1235)</f>
        <v>6.6000000000000005</v>
      </c>
      <c r="L1236" s="81"/>
    </row>
    <row r="1237" spans="1:12" ht="15.75" x14ac:dyDescent="0.25">
      <c r="A1237" s="190" t="s">
        <v>965</v>
      </c>
      <c r="B1237" s="190" t="s">
        <v>718</v>
      </c>
      <c r="C1237" s="190" t="s">
        <v>717</v>
      </c>
      <c r="D1237" s="191" t="s">
        <v>716</v>
      </c>
      <c r="E1237" s="294" t="s">
        <v>1037</v>
      </c>
      <c r="F1237" s="295"/>
      <c r="G1237" s="190" t="s">
        <v>715</v>
      </c>
      <c r="H1237" s="192" t="s">
        <v>714</v>
      </c>
      <c r="I1237" s="192" t="s">
        <v>713</v>
      </c>
      <c r="J1237" s="192" t="s">
        <v>221</v>
      </c>
      <c r="L1237" s="75" t="s">
        <v>713</v>
      </c>
    </row>
    <row r="1238" spans="1:12" ht="75" x14ac:dyDescent="0.25">
      <c r="A1238" s="193" t="s">
        <v>1038</v>
      </c>
      <c r="B1238" s="193">
        <v>104234</v>
      </c>
      <c r="C1238" s="193" t="s">
        <v>7</v>
      </c>
      <c r="D1238" s="194" t="s">
        <v>245</v>
      </c>
      <c r="E1238" s="300" t="s">
        <v>1144</v>
      </c>
      <c r="F1238" s="301"/>
      <c r="G1238" s="193" t="s">
        <v>686</v>
      </c>
      <c r="H1238" s="195">
        <v>1</v>
      </c>
      <c r="I1238" s="196">
        <f>J1238</f>
        <v>39.549999999999997</v>
      </c>
      <c r="J1238" s="196">
        <f>J1243</f>
        <v>39.549999999999997</v>
      </c>
      <c r="L1238" s="77">
        <f>M1238</f>
        <v>0</v>
      </c>
    </row>
    <row r="1239" spans="1:12" ht="60" x14ac:dyDescent="0.25">
      <c r="A1239" s="197" t="s">
        <v>1040</v>
      </c>
      <c r="B1239" s="197">
        <v>87369</v>
      </c>
      <c r="C1239" s="197" t="s">
        <v>7</v>
      </c>
      <c r="D1239" s="198" t="s">
        <v>1145</v>
      </c>
      <c r="E1239" s="296" t="s">
        <v>1039</v>
      </c>
      <c r="F1239" s="297"/>
      <c r="G1239" s="197" t="s">
        <v>688</v>
      </c>
      <c r="H1239" s="199">
        <v>2.93E-2</v>
      </c>
      <c r="I1239" s="200">
        <f>TRUNC(L1239*$N$2,2)</f>
        <v>695.51</v>
      </c>
      <c r="J1239" s="200">
        <f t="shared" ref="J1239:J1241" si="175">TRUNC(I1239*H1239,2)</f>
        <v>20.37</v>
      </c>
      <c r="L1239" s="79">
        <v>695.51</v>
      </c>
    </row>
    <row r="1240" spans="1:12" ht="45" x14ac:dyDescent="0.25">
      <c r="A1240" s="197" t="s">
        <v>1040</v>
      </c>
      <c r="B1240" s="197">
        <v>88309</v>
      </c>
      <c r="C1240" s="197" t="s">
        <v>7</v>
      </c>
      <c r="D1240" s="198" t="s">
        <v>1115</v>
      </c>
      <c r="E1240" s="296" t="s">
        <v>1039</v>
      </c>
      <c r="F1240" s="297"/>
      <c r="G1240" s="197" t="s">
        <v>8</v>
      </c>
      <c r="H1240" s="199">
        <v>0.36299999999999999</v>
      </c>
      <c r="I1240" s="200">
        <f>TRUNC(L1240*$N$2,2)</f>
        <v>25.37</v>
      </c>
      <c r="J1240" s="200">
        <f t="shared" si="175"/>
        <v>9.1999999999999993</v>
      </c>
      <c r="L1240" s="79">
        <v>25.37</v>
      </c>
    </row>
    <row r="1241" spans="1:12" ht="45" x14ac:dyDescent="0.25">
      <c r="A1241" s="197" t="s">
        <v>1040</v>
      </c>
      <c r="B1241" s="197">
        <v>88316</v>
      </c>
      <c r="C1241" s="197" t="s">
        <v>7</v>
      </c>
      <c r="D1241" s="198" t="s">
        <v>1080</v>
      </c>
      <c r="E1241" s="296" t="s">
        <v>1039</v>
      </c>
      <c r="F1241" s="297"/>
      <c r="G1241" s="197" t="s">
        <v>8</v>
      </c>
      <c r="H1241" s="199">
        <v>0.36299999999999999</v>
      </c>
      <c r="I1241" s="200">
        <f>TRUNC(L1241*$N$2,2)</f>
        <v>20.170000000000002</v>
      </c>
      <c r="J1241" s="200">
        <f t="shared" si="175"/>
        <v>7.32</v>
      </c>
      <c r="L1241" s="79">
        <v>20.170000000000002</v>
      </c>
    </row>
    <row r="1242" spans="1:12" ht="30" x14ac:dyDescent="0.25">
      <c r="A1242" s="201" t="s">
        <v>1042</v>
      </c>
      <c r="B1242" s="201">
        <v>37411</v>
      </c>
      <c r="C1242" s="201" t="s">
        <v>7</v>
      </c>
      <c r="D1242" s="202" t="s">
        <v>1146</v>
      </c>
      <c r="E1242" s="298" t="s">
        <v>1046</v>
      </c>
      <c r="F1242" s="299"/>
      <c r="G1242" s="201" t="s">
        <v>686</v>
      </c>
      <c r="H1242" s="203">
        <v>0.15809999999999999</v>
      </c>
      <c r="I1242" s="204">
        <f>TRUNC(L1242*$N$2,2)</f>
        <v>16.84</v>
      </c>
      <c r="J1242" s="204">
        <f>TRUNC(I1242*H1242,2)</f>
        <v>2.66</v>
      </c>
      <c r="L1242" s="80">
        <v>16.84</v>
      </c>
    </row>
    <row r="1243" spans="1:12" ht="15" x14ac:dyDescent="0.25">
      <c r="A1243" s="205"/>
      <c r="B1243" s="205"/>
      <c r="C1243" s="205"/>
      <c r="D1243" s="206"/>
      <c r="E1243" s="206"/>
      <c r="F1243" s="207"/>
      <c r="G1243" s="206"/>
      <c r="H1243" s="207"/>
      <c r="I1243" s="206"/>
      <c r="J1243" s="207">
        <f>SUBTOTAL(9,J1239:J1242)</f>
        <v>39.549999999999997</v>
      </c>
      <c r="L1243" s="81"/>
    </row>
    <row r="1244" spans="1:12" ht="15.75" x14ac:dyDescent="0.25">
      <c r="A1244" s="190" t="s">
        <v>966</v>
      </c>
      <c r="B1244" s="190" t="s">
        <v>718</v>
      </c>
      <c r="C1244" s="190" t="s">
        <v>717</v>
      </c>
      <c r="D1244" s="191" t="s">
        <v>716</v>
      </c>
      <c r="E1244" s="294" t="s">
        <v>1037</v>
      </c>
      <c r="F1244" s="295"/>
      <c r="G1244" s="190" t="s">
        <v>715</v>
      </c>
      <c r="H1244" s="192" t="s">
        <v>714</v>
      </c>
      <c r="I1244" s="192" t="s">
        <v>713</v>
      </c>
      <c r="J1244" s="192" t="s">
        <v>221</v>
      </c>
      <c r="L1244" s="75" t="s">
        <v>713</v>
      </c>
    </row>
    <row r="1245" spans="1:12" ht="120" x14ac:dyDescent="0.25">
      <c r="A1245" s="193" t="s">
        <v>1038</v>
      </c>
      <c r="B1245" s="193" t="s">
        <v>753</v>
      </c>
      <c r="C1245" s="193" t="s">
        <v>681</v>
      </c>
      <c r="D1245" s="194" t="s">
        <v>142</v>
      </c>
      <c r="E1245" s="300" t="s">
        <v>1039</v>
      </c>
      <c r="F1245" s="301"/>
      <c r="G1245" s="193" t="s">
        <v>686</v>
      </c>
      <c r="H1245" s="195">
        <v>1</v>
      </c>
      <c r="I1245" s="196">
        <f>J1245</f>
        <v>557</v>
      </c>
      <c r="J1245" s="196">
        <f>J1247</f>
        <v>557</v>
      </c>
      <c r="L1245" s="77">
        <f>M1245</f>
        <v>0</v>
      </c>
    </row>
    <row r="1246" spans="1:12" ht="120" x14ac:dyDescent="0.25">
      <c r="A1246" s="201" t="s">
        <v>1042</v>
      </c>
      <c r="B1246" s="201" t="s">
        <v>1553</v>
      </c>
      <c r="C1246" s="201" t="s">
        <v>681</v>
      </c>
      <c r="D1246" s="202" t="s">
        <v>142</v>
      </c>
      <c r="E1246" s="298" t="s">
        <v>1071</v>
      </c>
      <c r="F1246" s="299"/>
      <c r="G1246" s="201" t="s">
        <v>686</v>
      </c>
      <c r="H1246" s="203">
        <v>1</v>
      </c>
      <c r="I1246" s="204">
        <f>TRUNC(L1246*$N$2,2)</f>
        <v>557</v>
      </c>
      <c r="J1246" s="204">
        <f>TRUNC(I1246*H1246,2)</f>
        <v>557</v>
      </c>
      <c r="L1246" s="80">
        <v>557</v>
      </c>
    </row>
    <row r="1247" spans="1:12" ht="15" x14ac:dyDescent="0.25">
      <c r="A1247" s="205"/>
      <c r="B1247" s="205"/>
      <c r="C1247" s="205"/>
      <c r="D1247" s="206"/>
      <c r="E1247" s="206"/>
      <c r="F1247" s="207"/>
      <c r="G1247" s="206"/>
      <c r="H1247" s="207"/>
      <c r="I1247" s="206"/>
      <c r="J1247" s="207">
        <f>SUBTOTAL(9,J1246)</f>
        <v>557</v>
      </c>
      <c r="L1247" s="81"/>
    </row>
    <row r="1248" spans="1:12" ht="15.75" x14ac:dyDescent="0.25">
      <c r="A1248" s="190" t="s">
        <v>967</v>
      </c>
      <c r="B1248" s="190" t="s">
        <v>718</v>
      </c>
      <c r="C1248" s="190" t="s">
        <v>717</v>
      </c>
      <c r="D1248" s="191" t="s">
        <v>716</v>
      </c>
      <c r="E1248" s="294" t="s">
        <v>1037</v>
      </c>
      <c r="F1248" s="295"/>
      <c r="G1248" s="190" t="s">
        <v>715</v>
      </c>
      <c r="H1248" s="192" t="s">
        <v>714</v>
      </c>
      <c r="I1248" s="192" t="s">
        <v>713</v>
      </c>
      <c r="J1248" s="192" t="s">
        <v>221</v>
      </c>
      <c r="L1248" s="75" t="s">
        <v>713</v>
      </c>
    </row>
    <row r="1249" spans="1:12" ht="90" x14ac:dyDescent="0.25">
      <c r="A1249" s="193" t="s">
        <v>1038</v>
      </c>
      <c r="B1249" s="193">
        <v>104723</v>
      </c>
      <c r="C1249" s="193" t="s">
        <v>7</v>
      </c>
      <c r="D1249" s="194" t="s">
        <v>246</v>
      </c>
      <c r="E1249" s="300" t="s">
        <v>1133</v>
      </c>
      <c r="F1249" s="301"/>
      <c r="G1249" s="193" t="s">
        <v>686</v>
      </c>
      <c r="H1249" s="195">
        <v>1</v>
      </c>
      <c r="I1249" s="196">
        <f>J1249</f>
        <v>203.3</v>
      </c>
      <c r="J1249" s="196">
        <f>J1262</f>
        <v>203.3</v>
      </c>
      <c r="L1249" s="77">
        <f>M1249</f>
        <v>0</v>
      </c>
    </row>
    <row r="1250" spans="1:12" ht="45" x14ac:dyDescent="0.25">
      <c r="A1250" s="197" t="s">
        <v>1040</v>
      </c>
      <c r="B1250" s="197">
        <v>88278</v>
      </c>
      <c r="C1250" s="197" t="s">
        <v>7</v>
      </c>
      <c r="D1250" s="198" t="s">
        <v>1100</v>
      </c>
      <c r="E1250" s="296" t="s">
        <v>1039</v>
      </c>
      <c r="F1250" s="297"/>
      <c r="G1250" s="197" t="s">
        <v>8</v>
      </c>
      <c r="H1250" s="199">
        <v>1.252</v>
      </c>
      <c r="I1250" s="200">
        <f t="shared" ref="I1250:I1261" si="176">TRUNC(L1250*$N$2,2)</f>
        <v>19.059999999999999</v>
      </c>
      <c r="J1250" s="200">
        <f t="shared" ref="J1250:J1261" si="177">TRUNC(I1250*H1250,2)</f>
        <v>23.86</v>
      </c>
      <c r="L1250" s="79">
        <v>19.059999999999999</v>
      </c>
    </row>
    <row r="1251" spans="1:12" ht="45" x14ac:dyDescent="0.25">
      <c r="A1251" s="197" t="s">
        <v>1040</v>
      </c>
      <c r="B1251" s="197">
        <v>88316</v>
      </c>
      <c r="C1251" s="197" t="s">
        <v>7</v>
      </c>
      <c r="D1251" s="198" t="s">
        <v>1080</v>
      </c>
      <c r="E1251" s="296" t="s">
        <v>1039</v>
      </c>
      <c r="F1251" s="297"/>
      <c r="G1251" s="197" t="s">
        <v>8</v>
      </c>
      <c r="H1251" s="199">
        <v>0.40899999999999997</v>
      </c>
      <c r="I1251" s="200">
        <f t="shared" si="176"/>
        <v>20.170000000000002</v>
      </c>
      <c r="J1251" s="200">
        <f t="shared" si="177"/>
        <v>8.24</v>
      </c>
      <c r="L1251" s="79">
        <v>20.170000000000002</v>
      </c>
    </row>
    <row r="1252" spans="1:12" ht="45" x14ac:dyDescent="0.25">
      <c r="A1252" s="201" t="s">
        <v>1042</v>
      </c>
      <c r="B1252" s="201">
        <v>37586</v>
      </c>
      <c r="C1252" s="201" t="s">
        <v>7</v>
      </c>
      <c r="D1252" s="202" t="s">
        <v>1147</v>
      </c>
      <c r="E1252" s="298" t="s">
        <v>1046</v>
      </c>
      <c r="F1252" s="299"/>
      <c r="G1252" s="201" t="s">
        <v>1137</v>
      </c>
      <c r="H1252" s="203">
        <v>6.9400000000000003E-2</v>
      </c>
      <c r="I1252" s="204">
        <f t="shared" si="176"/>
        <v>51.26</v>
      </c>
      <c r="J1252" s="204">
        <f t="shared" si="177"/>
        <v>3.55</v>
      </c>
      <c r="L1252" s="80">
        <v>51.26</v>
      </c>
    </row>
    <row r="1253" spans="1:12" ht="30" x14ac:dyDescent="0.25">
      <c r="A1253" s="201" t="s">
        <v>1042</v>
      </c>
      <c r="B1253" s="201">
        <v>39413</v>
      </c>
      <c r="C1253" s="201" t="s">
        <v>7</v>
      </c>
      <c r="D1253" s="202" t="s">
        <v>1148</v>
      </c>
      <c r="E1253" s="298" t="s">
        <v>1046</v>
      </c>
      <c r="F1253" s="299"/>
      <c r="G1253" s="201" t="s">
        <v>686</v>
      </c>
      <c r="H1253" s="203">
        <v>4.2119999999999997</v>
      </c>
      <c r="I1253" s="204">
        <f t="shared" si="176"/>
        <v>20.67</v>
      </c>
      <c r="J1253" s="204">
        <f t="shared" si="177"/>
        <v>87.06</v>
      </c>
      <c r="L1253" s="80">
        <v>20.67</v>
      </c>
    </row>
    <row r="1254" spans="1:12" ht="45" x14ac:dyDescent="0.25">
      <c r="A1254" s="201" t="s">
        <v>1042</v>
      </c>
      <c r="B1254" s="201">
        <v>39419</v>
      </c>
      <c r="C1254" s="201" t="s">
        <v>7</v>
      </c>
      <c r="D1254" s="202" t="s">
        <v>1149</v>
      </c>
      <c r="E1254" s="298" t="s">
        <v>1046</v>
      </c>
      <c r="F1254" s="299"/>
      <c r="G1254" s="201" t="s">
        <v>19</v>
      </c>
      <c r="H1254" s="203">
        <v>2.1373000000000002</v>
      </c>
      <c r="I1254" s="204">
        <f t="shared" si="176"/>
        <v>5.14</v>
      </c>
      <c r="J1254" s="204">
        <f t="shared" si="177"/>
        <v>10.98</v>
      </c>
      <c r="L1254" s="80">
        <v>5.14</v>
      </c>
    </row>
    <row r="1255" spans="1:12" ht="45" x14ac:dyDescent="0.25">
      <c r="A1255" s="201" t="s">
        <v>1042</v>
      </c>
      <c r="B1255" s="201">
        <v>39422</v>
      </c>
      <c r="C1255" s="201" t="s">
        <v>7</v>
      </c>
      <c r="D1255" s="202" t="s">
        <v>1150</v>
      </c>
      <c r="E1255" s="298" t="s">
        <v>1046</v>
      </c>
      <c r="F1255" s="299"/>
      <c r="G1255" s="201" t="s">
        <v>19</v>
      </c>
      <c r="H1255" s="203">
        <v>9.1079000000000008</v>
      </c>
      <c r="I1255" s="204">
        <f t="shared" si="176"/>
        <v>5.83</v>
      </c>
      <c r="J1255" s="204">
        <f t="shared" si="177"/>
        <v>53.09</v>
      </c>
      <c r="L1255" s="80">
        <v>5.83</v>
      </c>
    </row>
    <row r="1256" spans="1:12" ht="45" x14ac:dyDescent="0.25">
      <c r="A1256" s="201" t="s">
        <v>1042</v>
      </c>
      <c r="B1256" s="201">
        <v>39431</v>
      </c>
      <c r="C1256" s="201" t="s">
        <v>7</v>
      </c>
      <c r="D1256" s="202" t="s">
        <v>1151</v>
      </c>
      <c r="E1256" s="298" t="s">
        <v>1046</v>
      </c>
      <c r="F1256" s="299"/>
      <c r="G1256" s="201" t="s">
        <v>19</v>
      </c>
      <c r="H1256" s="203">
        <v>2.5026999999999999</v>
      </c>
      <c r="I1256" s="204">
        <f t="shared" si="176"/>
        <v>0.32</v>
      </c>
      <c r="J1256" s="204">
        <f t="shared" si="177"/>
        <v>0.8</v>
      </c>
      <c r="L1256" s="80">
        <v>0.32</v>
      </c>
    </row>
    <row r="1257" spans="1:12" ht="45" x14ac:dyDescent="0.25">
      <c r="A1257" s="201" t="s">
        <v>1042</v>
      </c>
      <c r="B1257" s="201">
        <v>39432</v>
      </c>
      <c r="C1257" s="201" t="s">
        <v>7</v>
      </c>
      <c r="D1257" s="202" t="s">
        <v>1152</v>
      </c>
      <c r="E1257" s="298" t="s">
        <v>1046</v>
      </c>
      <c r="F1257" s="299"/>
      <c r="G1257" s="201" t="s">
        <v>19</v>
      </c>
      <c r="H1257" s="203">
        <v>1.694</v>
      </c>
      <c r="I1257" s="204">
        <f t="shared" si="176"/>
        <v>2.86</v>
      </c>
      <c r="J1257" s="204">
        <f t="shared" si="177"/>
        <v>4.84</v>
      </c>
      <c r="L1257" s="80">
        <v>2.86</v>
      </c>
    </row>
    <row r="1258" spans="1:12" ht="60" x14ac:dyDescent="0.25">
      <c r="A1258" s="201" t="s">
        <v>1042</v>
      </c>
      <c r="B1258" s="201">
        <v>39434</v>
      </c>
      <c r="C1258" s="201" t="s">
        <v>7</v>
      </c>
      <c r="D1258" s="202" t="s">
        <v>1153</v>
      </c>
      <c r="E1258" s="298" t="s">
        <v>1046</v>
      </c>
      <c r="F1258" s="299"/>
      <c r="G1258" s="201" t="s">
        <v>24</v>
      </c>
      <c r="H1258" s="203">
        <v>1.0978000000000001</v>
      </c>
      <c r="I1258" s="204">
        <f t="shared" si="176"/>
        <v>3.58</v>
      </c>
      <c r="J1258" s="204">
        <f t="shared" si="177"/>
        <v>3.93</v>
      </c>
      <c r="L1258" s="80">
        <v>3.58</v>
      </c>
    </row>
    <row r="1259" spans="1:12" ht="30" x14ac:dyDescent="0.25">
      <c r="A1259" s="201" t="s">
        <v>1042</v>
      </c>
      <c r="B1259" s="201">
        <v>39435</v>
      </c>
      <c r="C1259" s="201" t="s">
        <v>7</v>
      </c>
      <c r="D1259" s="202" t="s">
        <v>1154</v>
      </c>
      <c r="E1259" s="298" t="s">
        <v>1046</v>
      </c>
      <c r="F1259" s="299"/>
      <c r="G1259" s="201" t="s">
        <v>33</v>
      </c>
      <c r="H1259" s="203">
        <v>20.186800000000002</v>
      </c>
      <c r="I1259" s="204">
        <f t="shared" si="176"/>
        <v>0.1</v>
      </c>
      <c r="J1259" s="204">
        <f t="shared" si="177"/>
        <v>2.0099999999999998</v>
      </c>
      <c r="L1259" s="80">
        <v>0.1</v>
      </c>
    </row>
    <row r="1260" spans="1:12" ht="30" x14ac:dyDescent="0.25">
      <c r="A1260" s="201" t="s">
        <v>1042</v>
      </c>
      <c r="B1260" s="201">
        <v>39437</v>
      </c>
      <c r="C1260" s="201" t="s">
        <v>7</v>
      </c>
      <c r="D1260" s="202" t="s">
        <v>1155</v>
      </c>
      <c r="E1260" s="298" t="s">
        <v>1046</v>
      </c>
      <c r="F1260" s="299"/>
      <c r="G1260" s="201" t="s">
        <v>33</v>
      </c>
      <c r="H1260" s="203">
        <v>20.186800000000002</v>
      </c>
      <c r="I1260" s="204">
        <f t="shared" si="176"/>
        <v>0.23</v>
      </c>
      <c r="J1260" s="204">
        <f t="shared" si="177"/>
        <v>4.6399999999999997</v>
      </c>
      <c r="L1260" s="80">
        <v>0.23</v>
      </c>
    </row>
    <row r="1261" spans="1:12" ht="45" x14ac:dyDescent="0.25">
      <c r="A1261" s="201" t="s">
        <v>1042</v>
      </c>
      <c r="B1261" s="201">
        <v>39443</v>
      </c>
      <c r="C1261" s="201" t="s">
        <v>7</v>
      </c>
      <c r="D1261" s="202" t="s">
        <v>1156</v>
      </c>
      <c r="E1261" s="298" t="s">
        <v>1046</v>
      </c>
      <c r="F1261" s="299"/>
      <c r="G1261" s="201" t="s">
        <v>33</v>
      </c>
      <c r="H1261" s="203">
        <v>1.2755000000000001</v>
      </c>
      <c r="I1261" s="204">
        <f t="shared" si="176"/>
        <v>0.24</v>
      </c>
      <c r="J1261" s="204">
        <f t="shared" si="177"/>
        <v>0.3</v>
      </c>
      <c r="L1261" s="80">
        <v>0.24</v>
      </c>
    </row>
    <row r="1262" spans="1:12" ht="15" x14ac:dyDescent="0.25">
      <c r="A1262" s="205"/>
      <c r="B1262" s="205"/>
      <c r="C1262" s="205"/>
      <c r="D1262" s="206"/>
      <c r="E1262" s="206"/>
      <c r="F1262" s="207"/>
      <c r="G1262" s="206"/>
      <c r="H1262" s="207"/>
      <c r="I1262" s="206"/>
      <c r="J1262" s="207">
        <f>SUBTOTAL(9,J1250:J1261)</f>
        <v>203.3</v>
      </c>
      <c r="L1262" s="81"/>
    </row>
    <row r="1263" spans="1:12" ht="15.75" x14ac:dyDescent="0.25">
      <c r="A1263" s="190" t="s">
        <v>968</v>
      </c>
      <c r="B1263" s="190" t="s">
        <v>718</v>
      </c>
      <c r="C1263" s="190" t="s">
        <v>717</v>
      </c>
      <c r="D1263" s="191" t="s">
        <v>716</v>
      </c>
      <c r="E1263" s="294" t="s">
        <v>1037</v>
      </c>
      <c r="F1263" s="295"/>
      <c r="G1263" s="190" t="s">
        <v>715</v>
      </c>
      <c r="H1263" s="192" t="s">
        <v>714</v>
      </c>
      <c r="I1263" s="192" t="s">
        <v>713</v>
      </c>
      <c r="J1263" s="192" t="s">
        <v>221</v>
      </c>
      <c r="L1263" s="75" t="s">
        <v>713</v>
      </c>
    </row>
    <row r="1264" spans="1:12" ht="45" x14ac:dyDescent="0.25">
      <c r="A1264" s="193" t="s">
        <v>1038</v>
      </c>
      <c r="B1264" s="193">
        <v>102253</v>
      </c>
      <c r="C1264" s="193" t="s">
        <v>7</v>
      </c>
      <c r="D1264" s="194" t="s">
        <v>576</v>
      </c>
      <c r="E1264" s="300" t="s">
        <v>1133</v>
      </c>
      <c r="F1264" s="301"/>
      <c r="G1264" s="193" t="s">
        <v>686</v>
      </c>
      <c r="H1264" s="195">
        <v>1</v>
      </c>
      <c r="I1264" s="196">
        <f>J1264</f>
        <v>731.4899999999999</v>
      </c>
      <c r="J1264" s="196">
        <f>J1272</f>
        <v>731.4899999999999</v>
      </c>
      <c r="L1264" s="77">
        <f>M1264</f>
        <v>0</v>
      </c>
    </row>
    <row r="1265" spans="1:12" ht="45" x14ac:dyDescent="0.25">
      <c r="A1265" s="197" t="s">
        <v>1040</v>
      </c>
      <c r="B1265" s="197">
        <v>88274</v>
      </c>
      <c r="C1265" s="197" t="s">
        <v>7</v>
      </c>
      <c r="D1265" s="198" t="s">
        <v>1284</v>
      </c>
      <c r="E1265" s="296" t="s">
        <v>1039</v>
      </c>
      <c r="F1265" s="297"/>
      <c r="G1265" s="197" t="s">
        <v>8</v>
      </c>
      <c r="H1265" s="199">
        <v>1.405</v>
      </c>
      <c r="I1265" s="200">
        <f t="shared" ref="I1265:I1271" si="178">TRUNC(L1265*$N$2,2)</f>
        <v>25.22</v>
      </c>
      <c r="J1265" s="200">
        <f t="shared" ref="J1265:J1271" si="179">TRUNC(I1265*H1265,2)</f>
        <v>35.43</v>
      </c>
      <c r="L1265" s="79">
        <v>25.22</v>
      </c>
    </row>
    <row r="1266" spans="1:12" ht="45" x14ac:dyDescent="0.25">
      <c r="A1266" s="197" t="s">
        <v>1040</v>
      </c>
      <c r="B1266" s="197">
        <v>88316</v>
      </c>
      <c r="C1266" s="197" t="s">
        <v>7</v>
      </c>
      <c r="D1266" s="198" t="s">
        <v>1080</v>
      </c>
      <c r="E1266" s="296" t="s">
        <v>1039</v>
      </c>
      <c r="F1266" s="297"/>
      <c r="G1266" s="197" t="s">
        <v>8</v>
      </c>
      <c r="H1266" s="199">
        <v>0.70199999999999996</v>
      </c>
      <c r="I1266" s="200">
        <f t="shared" si="178"/>
        <v>20.170000000000002</v>
      </c>
      <c r="J1266" s="200">
        <f t="shared" si="179"/>
        <v>14.15</v>
      </c>
      <c r="L1266" s="79">
        <v>20.170000000000002</v>
      </c>
    </row>
    <row r="1267" spans="1:12" ht="25.5" customHeight="1" x14ac:dyDescent="0.25">
      <c r="A1267" s="197" t="s">
        <v>1040</v>
      </c>
      <c r="B1267" s="197">
        <v>91692</v>
      </c>
      <c r="C1267" s="197" t="s">
        <v>7</v>
      </c>
      <c r="D1267" s="198" t="s">
        <v>1087</v>
      </c>
      <c r="E1267" s="296" t="s">
        <v>1088</v>
      </c>
      <c r="F1267" s="297"/>
      <c r="G1267" s="197" t="s">
        <v>1089</v>
      </c>
      <c r="H1267" s="199">
        <v>8.8999999999999996E-2</v>
      </c>
      <c r="I1267" s="200">
        <f t="shared" si="178"/>
        <v>24.98</v>
      </c>
      <c r="J1267" s="200">
        <f t="shared" si="179"/>
        <v>2.2200000000000002</v>
      </c>
      <c r="L1267" s="79">
        <v>24.98</v>
      </c>
    </row>
    <row r="1268" spans="1:12" ht="25.5" customHeight="1" x14ac:dyDescent="0.25">
      <c r="A1268" s="197" t="s">
        <v>1040</v>
      </c>
      <c r="B1268" s="197">
        <v>91693</v>
      </c>
      <c r="C1268" s="197" t="s">
        <v>7</v>
      </c>
      <c r="D1268" s="198" t="s">
        <v>1090</v>
      </c>
      <c r="E1268" s="296" t="s">
        <v>1088</v>
      </c>
      <c r="F1268" s="297"/>
      <c r="G1268" s="197" t="s">
        <v>1091</v>
      </c>
      <c r="H1268" s="199">
        <v>1.3160000000000001</v>
      </c>
      <c r="I1268" s="200">
        <f t="shared" si="178"/>
        <v>23.91</v>
      </c>
      <c r="J1268" s="200">
        <f t="shared" si="179"/>
        <v>31.46</v>
      </c>
      <c r="L1268" s="79">
        <v>23.91</v>
      </c>
    </row>
    <row r="1269" spans="1:12" ht="30" x14ac:dyDescent="0.25">
      <c r="A1269" s="201" t="s">
        <v>1042</v>
      </c>
      <c r="B1269" s="201">
        <v>131</v>
      </c>
      <c r="C1269" s="201" t="s">
        <v>7</v>
      </c>
      <c r="D1269" s="202" t="s">
        <v>1495</v>
      </c>
      <c r="E1269" s="298" t="s">
        <v>1046</v>
      </c>
      <c r="F1269" s="299"/>
      <c r="G1269" s="201" t="s">
        <v>24</v>
      </c>
      <c r="H1269" s="203">
        <v>0.53</v>
      </c>
      <c r="I1269" s="204">
        <f t="shared" si="178"/>
        <v>57.8</v>
      </c>
      <c r="J1269" s="204">
        <f t="shared" si="179"/>
        <v>30.63</v>
      </c>
      <c r="L1269" s="80">
        <v>57.8</v>
      </c>
    </row>
    <row r="1270" spans="1:12" ht="15" x14ac:dyDescent="0.25">
      <c r="A1270" s="201" t="s">
        <v>1042</v>
      </c>
      <c r="B1270" s="201">
        <v>37596</v>
      </c>
      <c r="C1270" s="201" t="s">
        <v>7</v>
      </c>
      <c r="D1270" s="202" t="s">
        <v>1496</v>
      </c>
      <c r="E1270" s="298" t="s">
        <v>1046</v>
      </c>
      <c r="F1270" s="299"/>
      <c r="G1270" s="201" t="s">
        <v>24</v>
      </c>
      <c r="H1270" s="203">
        <v>0.97</v>
      </c>
      <c r="I1270" s="204">
        <f t="shared" si="178"/>
        <v>2.89</v>
      </c>
      <c r="J1270" s="204">
        <f t="shared" si="179"/>
        <v>2.8</v>
      </c>
      <c r="L1270" s="80">
        <v>2.89</v>
      </c>
    </row>
    <row r="1271" spans="1:12" ht="45" x14ac:dyDescent="0.25">
      <c r="A1271" s="201" t="s">
        <v>1042</v>
      </c>
      <c r="B1271" s="201">
        <v>44476</v>
      </c>
      <c r="C1271" s="201" t="s">
        <v>7</v>
      </c>
      <c r="D1271" s="202" t="s">
        <v>1497</v>
      </c>
      <c r="E1271" s="298" t="s">
        <v>1046</v>
      </c>
      <c r="F1271" s="299"/>
      <c r="G1271" s="201" t="s">
        <v>686</v>
      </c>
      <c r="H1271" s="203">
        <v>1.05</v>
      </c>
      <c r="I1271" s="204">
        <f t="shared" si="178"/>
        <v>585.53</v>
      </c>
      <c r="J1271" s="204">
        <f t="shared" si="179"/>
        <v>614.79999999999995</v>
      </c>
      <c r="L1271" s="80">
        <v>585.53</v>
      </c>
    </row>
    <row r="1272" spans="1:12" ht="15" x14ac:dyDescent="0.25">
      <c r="A1272" s="205"/>
      <c r="B1272" s="205"/>
      <c r="C1272" s="205"/>
      <c r="D1272" s="206"/>
      <c r="E1272" s="206"/>
      <c r="F1272" s="207"/>
      <c r="G1272" s="206"/>
      <c r="H1272" s="207"/>
      <c r="I1272" s="206"/>
      <c r="J1272" s="207">
        <f>SUBTOTAL(9,J1265:J1271)</f>
        <v>731.4899999999999</v>
      </c>
      <c r="L1272" s="81"/>
    </row>
    <row r="1273" spans="1:12" ht="15.75" x14ac:dyDescent="0.25">
      <c r="A1273" s="190" t="s">
        <v>969</v>
      </c>
      <c r="B1273" s="190" t="s">
        <v>718</v>
      </c>
      <c r="C1273" s="190" t="s">
        <v>717</v>
      </c>
      <c r="D1273" s="191" t="s">
        <v>716</v>
      </c>
      <c r="E1273" s="294" t="s">
        <v>1037</v>
      </c>
      <c r="F1273" s="295"/>
      <c r="G1273" s="190" t="s">
        <v>715</v>
      </c>
      <c r="H1273" s="192" t="s">
        <v>714</v>
      </c>
      <c r="I1273" s="192" t="s">
        <v>713</v>
      </c>
      <c r="J1273" s="192" t="s">
        <v>221</v>
      </c>
      <c r="L1273" s="75" t="s">
        <v>713</v>
      </c>
    </row>
    <row r="1274" spans="1:12" ht="45" x14ac:dyDescent="0.25">
      <c r="A1274" s="193" t="s">
        <v>1038</v>
      </c>
      <c r="B1274" s="193">
        <v>9617</v>
      </c>
      <c r="C1274" s="193" t="s">
        <v>14</v>
      </c>
      <c r="D1274" s="194" t="s">
        <v>248</v>
      </c>
      <c r="E1274" s="300" t="s">
        <v>1157</v>
      </c>
      <c r="F1274" s="301"/>
      <c r="G1274" s="193" t="s">
        <v>686</v>
      </c>
      <c r="H1274" s="195">
        <v>1</v>
      </c>
      <c r="I1274" s="196">
        <f>J1274</f>
        <v>248.3</v>
      </c>
      <c r="J1274" s="196">
        <f>J1276</f>
        <v>248.3</v>
      </c>
      <c r="L1274" s="77">
        <f>M1274</f>
        <v>0</v>
      </c>
    </row>
    <row r="1275" spans="1:12" ht="30" x14ac:dyDescent="0.25">
      <c r="A1275" s="201" t="s">
        <v>1042</v>
      </c>
      <c r="B1275" s="201">
        <v>9937</v>
      </c>
      <c r="C1275" s="201" t="s">
        <v>14</v>
      </c>
      <c r="D1275" s="202" t="s">
        <v>1158</v>
      </c>
      <c r="E1275" s="298" t="s">
        <v>1046</v>
      </c>
      <c r="F1275" s="299"/>
      <c r="G1275" s="201" t="s">
        <v>686</v>
      </c>
      <c r="H1275" s="203">
        <v>1.05</v>
      </c>
      <c r="I1275" s="204">
        <f>TRUNC(L1275*$N$2,2)</f>
        <v>236.48</v>
      </c>
      <c r="J1275" s="204">
        <f>TRUNC(I1275*H1275,2)</f>
        <v>248.3</v>
      </c>
      <c r="L1275" s="80">
        <v>236.48</v>
      </c>
    </row>
    <row r="1276" spans="1:12" ht="15" x14ac:dyDescent="0.25">
      <c r="A1276" s="205"/>
      <c r="B1276" s="205"/>
      <c r="C1276" s="205"/>
      <c r="D1276" s="206"/>
      <c r="E1276" s="206"/>
      <c r="F1276" s="207"/>
      <c r="G1276" s="206"/>
      <c r="H1276" s="207"/>
      <c r="I1276" s="206"/>
      <c r="J1276" s="207">
        <f>SUBTOTAL(9,J1275)</f>
        <v>248.3</v>
      </c>
      <c r="L1276" s="81"/>
    </row>
    <row r="1277" spans="1:12" ht="15.75" x14ac:dyDescent="0.25">
      <c r="A1277" s="190" t="s">
        <v>970</v>
      </c>
      <c r="B1277" s="190" t="s">
        <v>718</v>
      </c>
      <c r="C1277" s="190" t="s">
        <v>717</v>
      </c>
      <c r="D1277" s="191" t="s">
        <v>716</v>
      </c>
      <c r="E1277" s="294" t="s">
        <v>1037</v>
      </c>
      <c r="F1277" s="295"/>
      <c r="G1277" s="190" t="s">
        <v>715</v>
      </c>
      <c r="H1277" s="192" t="s">
        <v>714</v>
      </c>
      <c r="I1277" s="192" t="s">
        <v>713</v>
      </c>
      <c r="J1277" s="192" t="s">
        <v>221</v>
      </c>
      <c r="L1277" s="75" t="s">
        <v>713</v>
      </c>
    </row>
    <row r="1278" spans="1:12" ht="45" x14ac:dyDescent="0.25">
      <c r="A1278" s="193" t="s">
        <v>1038</v>
      </c>
      <c r="B1278" s="193">
        <v>104596</v>
      </c>
      <c r="C1278" s="193" t="s">
        <v>7</v>
      </c>
      <c r="D1278" s="194" t="s">
        <v>247</v>
      </c>
      <c r="E1278" s="300" t="s">
        <v>1159</v>
      </c>
      <c r="F1278" s="301"/>
      <c r="G1278" s="193" t="s">
        <v>686</v>
      </c>
      <c r="H1278" s="195">
        <v>1</v>
      </c>
      <c r="I1278" s="196">
        <f>J1278</f>
        <v>150.16</v>
      </c>
      <c r="J1278" s="196">
        <f>J1284</f>
        <v>150.16</v>
      </c>
      <c r="L1278" s="77">
        <f>M1278</f>
        <v>0</v>
      </c>
    </row>
    <row r="1279" spans="1:12" ht="45" x14ac:dyDescent="0.25">
      <c r="A1279" s="197" t="s">
        <v>1040</v>
      </c>
      <c r="B1279" s="197">
        <v>88256</v>
      </c>
      <c r="C1279" s="197" t="s">
        <v>7</v>
      </c>
      <c r="D1279" s="198" t="s">
        <v>1105</v>
      </c>
      <c r="E1279" s="296" t="s">
        <v>1039</v>
      </c>
      <c r="F1279" s="297"/>
      <c r="G1279" s="197" t="s">
        <v>8</v>
      </c>
      <c r="H1279" s="199">
        <v>1.2004999999999999</v>
      </c>
      <c r="I1279" s="200">
        <f>TRUNC(L1279*$N$2,2)</f>
        <v>25.22</v>
      </c>
      <c r="J1279" s="200">
        <f t="shared" ref="J1279:J1283" si="180">TRUNC(I1279*H1279,2)</f>
        <v>30.27</v>
      </c>
      <c r="L1279" s="79">
        <v>25.22</v>
      </c>
    </row>
    <row r="1280" spans="1:12" ht="45" x14ac:dyDescent="0.25">
      <c r="A1280" s="197" t="s">
        <v>1040</v>
      </c>
      <c r="B1280" s="197">
        <v>88316</v>
      </c>
      <c r="C1280" s="197" t="s">
        <v>7</v>
      </c>
      <c r="D1280" s="198" t="s">
        <v>1080</v>
      </c>
      <c r="E1280" s="296" t="s">
        <v>1039</v>
      </c>
      <c r="F1280" s="297"/>
      <c r="G1280" s="197" t="s">
        <v>8</v>
      </c>
      <c r="H1280" s="199">
        <v>0.26100000000000001</v>
      </c>
      <c r="I1280" s="200">
        <f>TRUNC(L1280*$N$2,2)</f>
        <v>20.170000000000002</v>
      </c>
      <c r="J1280" s="200">
        <f t="shared" si="180"/>
        <v>5.26</v>
      </c>
      <c r="L1280" s="79">
        <v>20.170000000000002</v>
      </c>
    </row>
    <row r="1281" spans="1:12" ht="15" x14ac:dyDescent="0.25">
      <c r="A1281" s="201" t="s">
        <v>1042</v>
      </c>
      <c r="B1281" s="201">
        <v>34357</v>
      </c>
      <c r="C1281" s="201" t="s">
        <v>7</v>
      </c>
      <c r="D1281" s="202" t="s">
        <v>1160</v>
      </c>
      <c r="E1281" s="298" t="s">
        <v>1046</v>
      </c>
      <c r="F1281" s="299"/>
      <c r="G1281" s="201" t="s">
        <v>24</v>
      </c>
      <c r="H1281" s="203">
        <v>0.106</v>
      </c>
      <c r="I1281" s="204">
        <f>TRUNC(L1281*$N$2,2)</f>
        <v>4.8099999999999996</v>
      </c>
      <c r="J1281" s="204">
        <f t="shared" si="180"/>
        <v>0.5</v>
      </c>
      <c r="L1281" s="80">
        <v>4.8099999999999996</v>
      </c>
    </row>
    <row r="1282" spans="1:12" ht="15" x14ac:dyDescent="0.25">
      <c r="A1282" s="201" t="s">
        <v>1042</v>
      </c>
      <c r="B1282" s="201">
        <v>37595</v>
      </c>
      <c r="C1282" s="201" t="s">
        <v>7</v>
      </c>
      <c r="D1282" s="202" t="s">
        <v>1161</v>
      </c>
      <c r="E1282" s="298" t="s">
        <v>1046</v>
      </c>
      <c r="F1282" s="299"/>
      <c r="G1282" s="201" t="s">
        <v>24</v>
      </c>
      <c r="H1282" s="203">
        <v>9.1300000000000008</v>
      </c>
      <c r="I1282" s="204">
        <f>TRUNC(L1282*$N$2,2)</f>
        <v>2.52</v>
      </c>
      <c r="J1282" s="204">
        <f t="shared" si="180"/>
        <v>23</v>
      </c>
      <c r="L1282" s="80">
        <v>2.52</v>
      </c>
    </row>
    <row r="1283" spans="1:12" ht="45" x14ac:dyDescent="0.25">
      <c r="A1283" s="201" t="s">
        <v>1042</v>
      </c>
      <c r="B1283" s="201">
        <v>45190</v>
      </c>
      <c r="C1283" s="201" t="s">
        <v>7</v>
      </c>
      <c r="D1283" s="202" t="s">
        <v>1162</v>
      </c>
      <c r="E1283" s="298" t="s">
        <v>1046</v>
      </c>
      <c r="F1283" s="299"/>
      <c r="G1283" s="201" t="s">
        <v>686</v>
      </c>
      <c r="H1283" s="203">
        <v>1.1544000000000001</v>
      </c>
      <c r="I1283" s="204">
        <f>TRUNC(L1283*$N$2,2)</f>
        <v>78.95</v>
      </c>
      <c r="J1283" s="204">
        <f t="shared" si="180"/>
        <v>91.13</v>
      </c>
      <c r="L1283" s="80">
        <v>78.95</v>
      </c>
    </row>
    <row r="1284" spans="1:12" ht="15" x14ac:dyDescent="0.25">
      <c r="A1284" s="205"/>
      <c r="B1284" s="205"/>
      <c r="C1284" s="205"/>
      <c r="D1284" s="206"/>
      <c r="E1284" s="206"/>
      <c r="F1284" s="207"/>
      <c r="G1284" s="206"/>
      <c r="H1284" s="207"/>
      <c r="I1284" s="206"/>
      <c r="J1284" s="207">
        <f>SUBTOTAL(9,J1279:J1283)</f>
        <v>150.16</v>
      </c>
      <c r="L1284" s="81"/>
    </row>
    <row r="1285" spans="1:12" ht="15.75" x14ac:dyDescent="0.25">
      <c r="A1285" s="190" t="s">
        <v>971</v>
      </c>
      <c r="B1285" s="190" t="s">
        <v>718</v>
      </c>
      <c r="C1285" s="190" t="s">
        <v>717</v>
      </c>
      <c r="D1285" s="191" t="s">
        <v>716</v>
      </c>
      <c r="E1285" s="294" t="s">
        <v>1037</v>
      </c>
      <c r="F1285" s="295"/>
      <c r="G1285" s="190" t="s">
        <v>715</v>
      </c>
      <c r="H1285" s="192" t="s">
        <v>714</v>
      </c>
      <c r="I1285" s="192" t="s">
        <v>713</v>
      </c>
      <c r="J1285" s="192" t="s">
        <v>221</v>
      </c>
      <c r="L1285" s="75" t="s">
        <v>713</v>
      </c>
    </row>
    <row r="1286" spans="1:12" ht="60" x14ac:dyDescent="0.25">
      <c r="A1286" s="193" t="s">
        <v>1038</v>
      </c>
      <c r="B1286" s="193">
        <v>11177</v>
      </c>
      <c r="C1286" s="193" t="s">
        <v>14</v>
      </c>
      <c r="D1286" s="194" t="s">
        <v>233</v>
      </c>
      <c r="E1286" s="300" t="s">
        <v>1163</v>
      </c>
      <c r="F1286" s="301"/>
      <c r="G1286" s="193" t="s">
        <v>686</v>
      </c>
      <c r="H1286" s="195">
        <v>1</v>
      </c>
      <c r="I1286" s="196">
        <f>J1286</f>
        <v>123.61000000000001</v>
      </c>
      <c r="J1286" s="196">
        <f>J1294</f>
        <v>123.61000000000001</v>
      </c>
      <c r="L1286" s="77">
        <f>M1286</f>
        <v>0</v>
      </c>
    </row>
    <row r="1287" spans="1:12" ht="45" x14ac:dyDescent="0.25">
      <c r="A1287" s="197" t="s">
        <v>1040</v>
      </c>
      <c r="B1287" s="197">
        <v>10549</v>
      </c>
      <c r="C1287" s="197" t="s">
        <v>14</v>
      </c>
      <c r="D1287" s="198" t="s">
        <v>1107</v>
      </c>
      <c r="E1287" s="296" t="s">
        <v>1108</v>
      </c>
      <c r="F1287" s="297"/>
      <c r="G1287" s="197" t="s">
        <v>1109</v>
      </c>
      <c r="H1287" s="199">
        <v>0.34</v>
      </c>
      <c r="I1287" s="200">
        <f t="shared" ref="I1287:I1293" si="181">TRUNC(L1287*$N$2,2)</f>
        <v>3.79</v>
      </c>
      <c r="J1287" s="200">
        <f t="shared" ref="J1287:J1293" si="182">TRUNC(I1287*H1287,2)</f>
        <v>1.28</v>
      </c>
      <c r="L1287" s="79">
        <v>3.79</v>
      </c>
    </row>
    <row r="1288" spans="1:12" ht="45" x14ac:dyDescent="0.25">
      <c r="A1288" s="197" t="s">
        <v>1040</v>
      </c>
      <c r="B1288" s="197">
        <v>10550</v>
      </c>
      <c r="C1288" s="197" t="s">
        <v>14</v>
      </c>
      <c r="D1288" s="198" t="s">
        <v>1110</v>
      </c>
      <c r="E1288" s="296" t="s">
        <v>1108</v>
      </c>
      <c r="F1288" s="297"/>
      <c r="G1288" s="197" t="s">
        <v>1109</v>
      </c>
      <c r="H1288" s="199">
        <v>0.4</v>
      </c>
      <c r="I1288" s="200">
        <f t="shared" si="181"/>
        <v>3.66</v>
      </c>
      <c r="J1288" s="200">
        <f t="shared" si="182"/>
        <v>1.46</v>
      </c>
      <c r="L1288" s="79">
        <v>3.66</v>
      </c>
    </row>
    <row r="1289" spans="1:12" ht="45" x14ac:dyDescent="0.25">
      <c r="A1289" s="197" t="s">
        <v>1040</v>
      </c>
      <c r="B1289" s="197">
        <v>3407</v>
      </c>
      <c r="C1289" s="197" t="s">
        <v>14</v>
      </c>
      <c r="D1289" s="198" t="s">
        <v>1164</v>
      </c>
      <c r="E1289" s="296" t="s">
        <v>1143</v>
      </c>
      <c r="F1289" s="297"/>
      <c r="G1289" s="197" t="s">
        <v>696</v>
      </c>
      <c r="H1289" s="199">
        <v>4</v>
      </c>
      <c r="I1289" s="200">
        <f t="shared" si="181"/>
        <v>1.43</v>
      </c>
      <c r="J1289" s="200">
        <f t="shared" si="182"/>
        <v>5.72</v>
      </c>
      <c r="L1289" s="79">
        <v>1.43</v>
      </c>
    </row>
    <row r="1290" spans="1:12" ht="30" x14ac:dyDescent="0.25">
      <c r="A1290" s="201" t="s">
        <v>1042</v>
      </c>
      <c r="B1290" s="201" t="s">
        <v>1550</v>
      </c>
      <c r="C1290" s="201" t="s">
        <v>14</v>
      </c>
      <c r="D1290" s="202" t="s">
        <v>1111</v>
      </c>
      <c r="E1290" s="298" t="s">
        <v>1044</v>
      </c>
      <c r="F1290" s="299"/>
      <c r="G1290" s="201" t="s">
        <v>1109</v>
      </c>
      <c r="H1290" s="203">
        <v>0.4</v>
      </c>
      <c r="I1290" s="204">
        <f t="shared" si="181"/>
        <v>19.13</v>
      </c>
      <c r="J1290" s="204">
        <f t="shared" si="182"/>
        <v>7.65</v>
      </c>
      <c r="L1290" s="80">
        <v>19.13</v>
      </c>
    </row>
    <row r="1291" spans="1:12" ht="30" x14ac:dyDescent="0.25">
      <c r="A1291" s="201" t="s">
        <v>1042</v>
      </c>
      <c r="B1291" s="201" t="s">
        <v>1551</v>
      </c>
      <c r="C1291" s="201" t="s">
        <v>14</v>
      </c>
      <c r="D1291" s="202" t="s">
        <v>1112</v>
      </c>
      <c r="E1291" s="298" t="s">
        <v>1044</v>
      </c>
      <c r="F1291" s="299"/>
      <c r="G1291" s="201" t="s">
        <v>1109</v>
      </c>
      <c r="H1291" s="203">
        <v>0.34</v>
      </c>
      <c r="I1291" s="204">
        <f t="shared" si="181"/>
        <v>13.65</v>
      </c>
      <c r="J1291" s="204">
        <f t="shared" si="182"/>
        <v>4.6399999999999997</v>
      </c>
      <c r="L1291" s="80">
        <v>13.65</v>
      </c>
    </row>
    <row r="1292" spans="1:12" ht="30" x14ac:dyDescent="0.25">
      <c r="A1292" s="201" t="s">
        <v>1042</v>
      </c>
      <c r="B1292" s="201" t="s">
        <v>1554</v>
      </c>
      <c r="C1292" s="201" t="s">
        <v>14</v>
      </c>
      <c r="D1292" s="202" t="s">
        <v>1165</v>
      </c>
      <c r="E1292" s="298" t="s">
        <v>1046</v>
      </c>
      <c r="F1292" s="299"/>
      <c r="G1292" s="201" t="s">
        <v>696</v>
      </c>
      <c r="H1292" s="203">
        <v>0.66</v>
      </c>
      <c r="I1292" s="204">
        <f t="shared" si="181"/>
        <v>105.12</v>
      </c>
      <c r="J1292" s="204">
        <f t="shared" si="182"/>
        <v>69.37</v>
      </c>
      <c r="L1292" s="80">
        <v>105.12</v>
      </c>
    </row>
    <row r="1293" spans="1:12" ht="15" x14ac:dyDescent="0.25">
      <c r="A1293" s="201" t="s">
        <v>1042</v>
      </c>
      <c r="B1293" s="201">
        <v>12021</v>
      </c>
      <c r="C1293" s="201" t="s">
        <v>14</v>
      </c>
      <c r="D1293" s="202" t="s">
        <v>1166</v>
      </c>
      <c r="E1293" s="298" t="s">
        <v>1046</v>
      </c>
      <c r="F1293" s="299"/>
      <c r="G1293" s="201" t="s">
        <v>686</v>
      </c>
      <c r="H1293" s="203">
        <v>1.05</v>
      </c>
      <c r="I1293" s="204">
        <f t="shared" si="181"/>
        <v>31.9</v>
      </c>
      <c r="J1293" s="204">
        <f t="shared" si="182"/>
        <v>33.49</v>
      </c>
      <c r="L1293" s="80">
        <v>31.9</v>
      </c>
    </row>
    <row r="1294" spans="1:12" ht="15" x14ac:dyDescent="0.25">
      <c r="A1294" s="205"/>
      <c r="B1294" s="205"/>
      <c r="C1294" s="205"/>
      <c r="D1294" s="206"/>
      <c r="E1294" s="206"/>
      <c r="F1294" s="207"/>
      <c r="G1294" s="206"/>
      <c r="H1294" s="207"/>
      <c r="I1294" s="206"/>
      <c r="J1294" s="207">
        <f>SUBTOTAL(9,J1287:J1293)</f>
        <v>123.61000000000001</v>
      </c>
      <c r="L1294" s="81"/>
    </row>
    <row r="1295" spans="1:12" ht="15.75" x14ac:dyDescent="0.25">
      <c r="A1295" s="190" t="s">
        <v>972</v>
      </c>
      <c r="B1295" s="190" t="s">
        <v>718</v>
      </c>
      <c r="C1295" s="190" t="s">
        <v>717</v>
      </c>
      <c r="D1295" s="191" t="s">
        <v>716</v>
      </c>
      <c r="E1295" s="294" t="s">
        <v>1037</v>
      </c>
      <c r="F1295" s="295"/>
      <c r="G1295" s="190" t="s">
        <v>715</v>
      </c>
      <c r="H1295" s="192" t="s">
        <v>714</v>
      </c>
      <c r="I1295" s="192" t="s">
        <v>713</v>
      </c>
      <c r="J1295" s="192" t="s">
        <v>221</v>
      </c>
      <c r="L1295" s="75" t="s">
        <v>713</v>
      </c>
    </row>
    <row r="1296" spans="1:12" ht="14.25" customHeight="1" x14ac:dyDescent="0.25">
      <c r="A1296" s="193" t="s">
        <v>1038</v>
      </c>
      <c r="B1296" s="193">
        <v>10046</v>
      </c>
      <c r="C1296" s="193" t="s">
        <v>14</v>
      </c>
      <c r="D1296" s="194" t="s">
        <v>249</v>
      </c>
      <c r="E1296" s="300" t="s">
        <v>1167</v>
      </c>
      <c r="F1296" s="301"/>
      <c r="G1296" s="193" t="s">
        <v>682</v>
      </c>
      <c r="H1296" s="195">
        <v>1</v>
      </c>
      <c r="I1296" s="196">
        <f>J1296</f>
        <v>37.480000000000004</v>
      </c>
      <c r="J1296" s="196">
        <f>J1303</f>
        <v>37.480000000000004</v>
      </c>
      <c r="L1296" s="77">
        <f>M1296</f>
        <v>0</v>
      </c>
    </row>
    <row r="1297" spans="1:12" ht="45" x14ac:dyDescent="0.25">
      <c r="A1297" s="197" t="s">
        <v>1040</v>
      </c>
      <c r="B1297" s="197">
        <v>10549</v>
      </c>
      <c r="C1297" s="197" t="s">
        <v>14</v>
      </c>
      <c r="D1297" s="198" t="s">
        <v>1107</v>
      </c>
      <c r="E1297" s="296" t="s">
        <v>1108</v>
      </c>
      <c r="F1297" s="297"/>
      <c r="G1297" s="197" t="s">
        <v>1109</v>
      </c>
      <c r="H1297" s="199">
        <v>0.3</v>
      </c>
      <c r="I1297" s="200">
        <f t="shared" ref="I1297:I1302" si="183">TRUNC(L1297*$N$2,2)</f>
        <v>3.79</v>
      </c>
      <c r="J1297" s="200">
        <f t="shared" ref="J1297:J1302" si="184">TRUNC(I1297*H1297,2)</f>
        <v>1.1299999999999999</v>
      </c>
      <c r="L1297" s="79">
        <v>3.79</v>
      </c>
    </row>
    <row r="1298" spans="1:12" ht="45" x14ac:dyDescent="0.25">
      <c r="A1298" s="197" t="s">
        <v>1040</v>
      </c>
      <c r="B1298" s="197">
        <v>10550</v>
      </c>
      <c r="C1298" s="197" t="s">
        <v>14</v>
      </c>
      <c r="D1298" s="198" t="s">
        <v>1110</v>
      </c>
      <c r="E1298" s="296" t="s">
        <v>1108</v>
      </c>
      <c r="F1298" s="297"/>
      <c r="G1298" s="197" t="s">
        <v>1109</v>
      </c>
      <c r="H1298" s="199">
        <v>0.1</v>
      </c>
      <c r="I1298" s="200">
        <f t="shared" si="183"/>
        <v>3.66</v>
      </c>
      <c r="J1298" s="200">
        <f t="shared" si="184"/>
        <v>0.36</v>
      </c>
      <c r="L1298" s="79">
        <v>3.66</v>
      </c>
    </row>
    <row r="1299" spans="1:12" ht="30" x14ac:dyDescent="0.25">
      <c r="A1299" s="201" t="s">
        <v>1042</v>
      </c>
      <c r="B1299" s="201" t="s">
        <v>1550</v>
      </c>
      <c r="C1299" s="201" t="s">
        <v>14</v>
      </c>
      <c r="D1299" s="202" t="s">
        <v>1111</v>
      </c>
      <c r="E1299" s="298" t="s">
        <v>1044</v>
      </c>
      <c r="F1299" s="299"/>
      <c r="G1299" s="201" t="s">
        <v>1109</v>
      </c>
      <c r="H1299" s="203">
        <v>0.1</v>
      </c>
      <c r="I1299" s="204">
        <f t="shared" si="183"/>
        <v>19.13</v>
      </c>
      <c r="J1299" s="204">
        <f t="shared" si="184"/>
        <v>1.91</v>
      </c>
      <c r="L1299" s="80">
        <v>19.13</v>
      </c>
    </row>
    <row r="1300" spans="1:12" ht="30" x14ac:dyDescent="0.25">
      <c r="A1300" s="201" t="s">
        <v>1042</v>
      </c>
      <c r="B1300" s="201" t="s">
        <v>1555</v>
      </c>
      <c r="C1300" s="201" t="s">
        <v>14</v>
      </c>
      <c r="D1300" s="202" t="s">
        <v>1168</v>
      </c>
      <c r="E1300" s="298" t="s">
        <v>1046</v>
      </c>
      <c r="F1300" s="299"/>
      <c r="G1300" s="201" t="s">
        <v>696</v>
      </c>
      <c r="H1300" s="203">
        <v>7.0000000000000007E-2</v>
      </c>
      <c r="I1300" s="204">
        <f t="shared" si="183"/>
        <v>27.31</v>
      </c>
      <c r="J1300" s="204">
        <f t="shared" si="184"/>
        <v>1.91</v>
      </c>
      <c r="L1300" s="80">
        <v>27.31</v>
      </c>
    </row>
    <row r="1301" spans="1:12" ht="30" x14ac:dyDescent="0.25">
      <c r="A1301" s="201" t="s">
        <v>1042</v>
      </c>
      <c r="B1301" s="201" t="s">
        <v>1556</v>
      </c>
      <c r="C1301" s="201" t="s">
        <v>14</v>
      </c>
      <c r="D1301" s="202" t="s">
        <v>1169</v>
      </c>
      <c r="E1301" s="298" t="s">
        <v>1046</v>
      </c>
      <c r="F1301" s="299"/>
      <c r="G1301" s="201" t="s">
        <v>682</v>
      </c>
      <c r="H1301" s="203">
        <v>1.05</v>
      </c>
      <c r="I1301" s="204">
        <f t="shared" si="183"/>
        <v>26.75</v>
      </c>
      <c r="J1301" s="204">
        <f t="shared" si="184"/>
        <v>28.08</v>
      </c>
      <c r="L1301" s="80">
        <v>26.75</v>
      </c>
    </row>
    <row r="1302" spans="1:12" ht="30" x14ac:dyDescent="0.25">
      <c r="A1302" s="201" t="s">
        <v>1042</v>
      </c>
      <c r="B1302" s="201" t="s">
        <v>1551</v>
      </c>
      <c r="C1302" s="201" t="s">
        <v>14</v>
      </c>
      <c r="D1302" s="202" t="s">
        <v>1112</v>
      </c>
      <c r="E1302" s="298" t="s">
        <v>1044</v>
      </c>
      <c r="F1302" s="299"/>
      <c r="G1302" s="201" t="s">
        <v>1109</v>
      </c>
      <c r="H1302" s="203">
        <v>0.3</v>
      </c>
      <c r="I1302" s="204">
        <f t="shared" si="183"/>
        <v>13.65</v>
      </c>
      <c r="J1302" s="204">
        <f t="shared" si="184"/>
        <v>4.09</v>
      </c>
      <c r="L1302" s="80">
        <v>13.65</v>
      </c>
    </row>
    <row r="1303" spans="1:12" ht="15" x14ac:dyDescent="0.25">
      <c r="A1303" s="205"/>
      <c r="B1303" s="205"/>
      <c r="C1303" s="205"/>
      <c r="D1303" s="206"/>
      <c r="E1303" s="206"/>
      <c r="F1303" s="207"/>
      <c r="G1303" s="206"/>
      <c r="H1303" s="207"/>
      <c r="I1303" s="206"/>
      <c r="J1303" s="207">
        <f>SUBTOTAL(9,J1297:J1302)</f>
        <v>37.480000000000004</v>
      </c>
      <c r="L1303" s="81"/>
    </row>
    <row r="1304" spans="1:12" ht="15.75" x14ac:dyDescent="0.25">
      <c r="A1304" s="190" t="s">
        <v>973</v>
      </c>
      <c r="B1304" s="190" t="s">
        <v>718</v>
      </c>
      <c r="C1304" s="190" t="s">
        <v>717</v>
      </c>
      <c r="D1304" s="191" t="s">
        <v>716</v>
      </c>
      <c r="E1304" s="294" t="s">
        <v>1037</v>
      </c>
      <c r="F1304" s="295"/>
      <c r="G1304" s="190" t="s">
        <v>715</v>
      </c>
      <c r="H1304" s="192" t="s">
        <v>714</v>
      </c>
      <c r="I1304" s="192" t="s">
        <v>713</v>
      </c>
      <c r="J1304" s="192" t="s">
        <v>221</v>
      </c>
      <c r="L1304" s="75" t="s">
        <v>713</v>
      </c>
    </row>
    <row r="1305" spans="1:12" ht="30" x14ac:dyDescent="0.25">
      <c r="A1305" s="193" t="s">
        <v>1038</v>
      </c>
      <c r="B1305" s="193">
        <v>88485</v>
      </c>
      <c r="C1305" s="193" t="s">
        <v>7</v>
      </c>
      <c r="D1305" s="194" t="s">
        <v>44</v>
      </c>
      <c r="E1305" s="300" t="s">
        <v>1078</v>
      </c>
      <c r="F1305" s="301"/>
      <c r="G1305" s="193" t="s">
        <v>686</v>
      </c>
      <c r="H1305" s="195">
        <v>1</v>
      </c>
      <c r="I1305" s="196">
        <f>J1305</f>
        <v>3.5100000000000002</v>
      </c>
      <c r="J1305" s="196">
        <f>J1309</f>
        <v>3.5100000000000002</v>
      </c>
      <c r="L1305" s="77">
        <f>M1305</f>
        <v>0</v>
      </c>
    </row>
    <row r="1306" spans="1:12" ht="45" x14ac:dyDescent="0.25">
      <c r="A1306" s="197" t="s">
        <v>1040</v>
      </c>
      <c r="B1306" s="197">
        <v>88310</v>
      </c>
      <c r="C1306" s="197" t="s">
        <v>7</v>
      </c>
      <c r="D1306" s="198" t="s">
        <v>1170</v>
      </c>
      <c r="E1306" s="296" t="s">
        <v>1039</v>
      </c>
      <c r="F1306" s="297"/>
      <c r="G1306" s="197" t="s">
        <v>8</v>
      </c>
      <c r="H1306" s="199">
        <v>6.6600000000000006E-2</v>
      </c>
      <c r="I1306" s="200">
        <f>TRUNC(L1306*$N$2,2)</f>
        <v>26.45</v>
      </c>
      <c r="J1306" s="200">
        <f t="shared" ref="J1306:J1307" si="185">TRUNC(I1306*H1306,2)</f>
        <v>1.76</v>
      </c>
      <c r="L1306" s="79">
        <v>26.45</v>
      </c>
    </row>
    <row r="1307" spans="1:12" ht="45" x14ac:dyDescent="0.25">
      <c r="A1307" s="197" t="s">
        <v>1040</v>
      </c>
      <c r="B1307" s="197">
        <v>88316</v>
      </c>
      <c r="C1307" s="197" t="s">
        <v>7</v>
      </c>
      <c r="D1307" s="198" t="s">
        <v>1080</v>
      </c>
      <c r="E1307" s="296" t="s">
        <v>1039</v>
      </c>
      <c r="F1307" s="297"/>
      <c r="G1307" s="197" t="s">
        <v>8</v>
      </c>
      <c r="H1307" s="199">
        <v>2.2200000000000001E-2</v>
      </c>
      <c r="I1307" s="200">
        <f>TRUNC(L1307*$N$2,2)</f>
        <v>20.170000000000002</v>
      </c>
      <c r="J1307" s="200">
        <f t="shared" si="185"/>
        <v>0.44</v>
      </c>
      <c r="L1307" s="79">
        <v>20.170000000000002</v>
      </c>
    </row>
    <row r="1308" spans="1:12" ht="15" x14ac:dyDescent="0.25">
      <c r="A1308" s="201" t="s">
        <v>1042</v>
      </c>
      <c r="B1308" s="201">
        <v>6085</v>
      </c>
      <c r="C1308" s="201" t="s">
        <v>7</v>
      </c>
      <c r="D1308" s="202" t="s">
        <v>1171</v>
      </c>
      <c r="E1308" s="298" t="s">
        <v>1046</v>
      </c>
      <c r="F1308" s="299"/>
      <c r="G1308" s="201" t="s">
        <v>1064</v>
      </c>
      <c r="H1308" s="203">
        <v>0.1666</v>
      </c>
      <c r="I1308" s="204">
        <f>TRUNC(L1308*$N$2,2)</f>
        <v>7.92</v>
      </c>
      <c r="J1308" s="204">
        <f>TRUNC(I1308*H1308,2)</f>
        <v>1.31</v>
      </c>
      <c r="L1308" s="80">
        <v>7.92</v>
      </c>
    </row>
    <row r="1309" spans="1:12" ht="15" x14ac:dyDescent="0.25">
      <c r="A1309" s="205"/>
      <c r="B1309" s="205"/>
      <c r="C1309" s="205"/>
      <c r="D1309" s="206"/>
      <c r="E1309" s="206"/>
      <c r="F1309" s="207"/>
      <c r="G1309" s="206"/>
      <c r="H1309" s="207"/>
      <c r="I1309" s="206"/>
      <c r="J1309" s="207">
        <f>SUBTOTAL(9,J1306:J1308)</f>
        <v>3.5100000000000002</v>
      </c>
      <c r="L1309" s="81"/>
    </row>
    <row r="1310" spans="1:12" ht="15.75" x14ac:dyDescent="0.25">
      <c r="A1310" s="190" t="s">
        <v>974</v>
      </c>
      <c r="B1310" s="190" t="s">
        <v>718</v>
      </c>
      <c r="C1310" s="190" t="s">
        <v>717</v>
      </c>
      <c r="D1310" s="191" t="s">
        <v>716</v>
      </c>
      <c r="E1310" s="294" t="s">
        <v>1037</v>
      </c>
      <c r="F1310" s="295"/>
      <c r="G1310" s="190" t="s">
        <v>715</v>
      </c>
      <c r="H1310" s="192" t="s">
        <v>714</v>
      </c>
      <c r="I1310" s="192" t="s">
        <v>713</v>
      </c>
      <c r="J1310" s="192" t="s">
        <v>221</v>
      </c>
      <c r="L1310" s="75" t="s">
        <v>713</v>
      </c>
    </row>
    <row r="1311" spans="1:12" ht="30" x14ac:dyDescent="0.25">
      <c r="A1311" s="193" t="s">
        <v>1038</v>
      </c>
      <c r="B1311" s="193">
        <v>88494</v>
      </c>
      <c r="C1311" s="193" t="s">
        <v>7</v>
      </c>
      <c r="D1311" s="194" t="s">
        <v>144</v>
      </c>
      <c r="E1311" s="300" t="s">
        <v>1078</v>
      </c>
      <c r="F1311" s="301"/>
      <c r="G1311" s="193" t="s">
        <v>686</v>
      </c>
      <c r="H1311" s="195">
        <v>1</v>
      </c>
      <c r="I1311" s="196">
        <f>J1311</f>
        <v>18.450000000000003</v>
      </c>
      <c r="J1311" s="196">
        <f>J1316</f>
        <v>18.450000000000003</v>
      </c>
      <c r="L1311" s="77">
        <f>M1311</f>
        <v>0</v>
      </c>
    </row>
    <row r="1312" spans="1:12" ht="45" x14ac:dyDescent="0.25">
      <c r="A1312" s="197" t="s">
        <v>1040</v>
      </c>
      <c r="B1312" s="197">
        <v>88310</v>
      </c>
      <c r="C1312" s="197" t="s">
        <v>7</v>
      </c>
      <c r="D1312" s="198" t="s">
        <v>1170</v>
      </c>
      <c r="E1312" s="296" t="s">
        <v>1039</v>
      </c>
      <c r="F1312" s="297"/>
      <c r="G1312" s="197" t="s">
        <v>8</v>
      </c>
      <c r="H1312" s="199">
        <v>0.50539999999999996</v>
      </c>
      <c r="I1312" s="200">
        <f>TRUNC(L1312*$N$2,2)</f>
        <v>26.45</v>
      </c>
      <c r="J1312" s="200">
        <f t="shared" ref="J1312:J1315" si="186">TRUNC(I1312*H1312,2)</f>
        <v>13.36</v>
      </c>
      <c r="L1312" s="79">
        <v>26.45</v>
      </c>
    </row>
    <row r="1313" spans="1:12" ht="45" x14ac:dyDescent="0.25">
      <c r="A1313" s="197" t="s">
        <v>1040</v>
      </c>
      <c r="B1313" s="197">
        <v>88316</v>
      </c>
      <c r="C1313" s="197" t="s">
        <v>7</v>
      </c>
      <c r="D1313" s="198" t="s">
        <v>1080</v>
      </c>
      <c r="E1313" s="296" t="s">
        <v>1039</v>
      </c>
      <c r="F1313" s="297"/>
      <c r="G1313" s="197" t="s">
        <v>8</v>
      </c>
      <c r="H1313" s="199">
        <v>0.16850000000000001</v>
      </c>
      <c r="I1313" s="200">
        <f>TRUNC(L1313*$N$2,2)</f>
        <v>20.170000000000002</v>
      </c>
      <c r="J1313" s="200">
        <f t="shared" si="186"/>
        <v>3.39</v>
      </c>
      <c r="L1313" s="79">
        <v>20.170000000000002</v>
      </c>
    </row>
    <row r="1314" spans="1:12" ht="30" x14ac:dyDescent="0.25">
      <c r="A1314" s="201" t="s">
        <v>1042</v>
      </c>
      <c r="B1314" s="201">
        <v>3767</v>
      </c>
      <c r="C1314" s="201" t="s">
        <v>7</v>
      </c>
      <c r="D1314" s="202" t="s">
        <v>1172</v>
      </c>
      <c r="E1314" s="298" t="s">
        <v>1046</v>
      </c>
      <c r="F1314" s="299"/>
      <c r="G1314" s="201" t="s">
        <v>33</v>
      </c>
      <c r="H1314" s="203">
        <v>4.0099999999999997E-2</v>
      </c>
      <c r="I1314" s="204">
        <f>TRUNC(L1314*$N$2,2)</f>
        <v>0.77</v>
      </c>
      <c r="J1314" s="204">
        <f t="shared" si="186"/>
        <v>0.03</v>
      </c>
      <c r="L1314" s="80">
        <v>0.77</v>
      </c>
    </row>
    <row r="1315" spans="1:12" ht="30" x14ac:dyDescent="0.25">
      <c r="A1315" s="201" t="s">
        <v>1042</v>
      </c>
      <c r="B1315" s="201">
        <v>43626</v>
      </c>
      <c r="C1315" s="201" t="s">
        <v>7</v>
      </c>
      <c r="D1315" s="202" t="s">
        <v>1173</v>
      </c>
      <c r="E1315" s="298" t="s">
        <v>1046</v>
      </c>
      <c r="F1315" s="299"/>
      <c r="G1315" s="201" t="s">
        <v>24</v>
      </c>
      <c r="H1315" s="203">
        <v>0.7288</v>
      </c>
      <c r="I1315" s="204">
        <f>TRUNC(L1315*$N$2,2)</f>
        <v>2.2999999999999998</v>
      </c>
      <c r="J1315" s="204">
        <f t="shared" si="186"/>
        <v>1.67</v>
      </c>
      <c r="L1315" s="80">
        <v>2.2999999999999998</v>
      </c>
    </row>
    <row r="1316" spans="1:12" ht="15" x14ac:dyDescent="0.25">
      <c r="A1316" s="205"/>
      <c r="B1316" s="205"/>
      <c r="C1316" s="205"/>
      <c r="D1316" s="206"/>
      <c r="E1316" s="206"/>
      <c r="F1316" s="207"/>
      <c r="G1316" s="206"/>
      <c r="H1316" s="207"/>
      <c r="I1316" s="206"/>
      <c r="J1316" s="207">
        <f>SUBTOTAL(9,J1312:J1315)</f>
        <v>18.450000000000003</v>
      </c>
      <c r="L1316" s="81"/>
    </row>
    <row r="1317" spans="1:12" ht="15.75" x14ac:dyDescent="0.25">
      <c r="A1317" s="190" t="s">
        <v>975</v>
      </c>
      <c r="B1317" s="190" t="s">
        <v>718</v>
      </c>
      <c r="C1317" s="190" t="s">
        <v>717</v>
      </c>
      <c r="D1317" s="191" t="s">
        <v>716</v>
      </c>
      <c r="E1317" s="294" t="s">
        <v>1037</v>
      </c>
      <c r="F1317" s="295"/>
      <c r="G1317" s="190" t="s">
        <v>715</v>
      </c>
      <c r="H1317" s="192" t="s">
        <v>714</v>
      </c>
      <c r="I1317" s="192" t="s">
        <v>713</v>
      </c>
      <c r="J1317" s="192" t="s">
        <v>221</v>
      </c>
      <c r="L1317" s="75" t="s">
        <v>713</v>
      </c>
    </row>
    <row r="1318" spans="1:12" ht="30" x14ac:dyDescent="0.25">
      <c r="A1318" s="193" t="s">
        <v>1038</v>
      </c>
      <c r="B1318" s="193">
        <v>88497</v>
      </c>
      <c r="C1318" s="193" t="s">
        <v>7</v>
      </c>
      <c r="D1318" s="194" t="s">
        <v>384</v>
      </c>
      <c r="E1318" s="300" t="s">
        <v>1078</v>
      </c>
      <c r="F1318" s="301"/>
      <c r="G1318" s="193" t="s">
        <v>686</v>
      </c>
      <c r="H1318" s="195">
        <v>1</v>
      </c>
      <c r="I1318" s="196">
        <f>J1318</f>
        <v>15.09</v>
      </c>
      <c r="J1318" s="196">
        <f>J1323</f>
        <v>15.09</v>
      </c>
      <c r="L1318" s="77">
        <f>M1318</f>
        <v>0</v>
      </c>
    </row>
    <row r="1319" spans="1:12" ht="45" x14ac:dyDescent="0.25">
      <c r="A1319" s="197" t="s">
        <v>1040</v>
      </c>
      <c r="B1319" s="197">
        <v>88310</v>
      </c>
      <c r="C1319" s="197" t="s">
        <v>7</v>
      </c>
      <c r="D1319" s="198" t="s">
        <v>1170</v>
      </c>
      <c r="E1319" s="296" t="s">
        <v>1039</v>
      </c>
      <c r="F1319" s="297"/>
      <c r="G1319" s="197" t="s">
        <v>8</v>
      </c>
      <c r="H1319" s="199">
        <v>0.36099999999999999</v>
      </c>
      <c r="I1319" s="200">
        <f>TRUNC(L1319*$N$2,2)</f>
        <v>26.45</v>
      </c>
      <c r="J1319" s="200">
        <f t="shared" ref="J1319:J1322" si="187">TRUNC(I1319*H1319,2)</f>
        <v>9.5399999999999991</v>
      </c>
      <c r="L1319" s="79">
        <v>26.45</v>
      </c>
    </row>
    <row r="1320" spans="1:12" ht="45" x14ac:dyDescent="0.25">
      <c r="A1320" s="197" t="s">
        <v>1040</v>
      </c>
      <c r="B1320" s="197">
        <v>88316</v>
      </c>
      <c r="C1320" s="197" t="s">
        <v>7</v>
      </c>
      <c r="D1320" s="198" t="s">
        <v>1080</v>
      </c>
      <c r="E1320" s="296" t="s">
        <v>1039</v>
      </c>
      <c r="F1320" s="297"/>
      <c r="G1320" s="197" t="s">
        <v>8</v>
      </c>
      <c r="H1320" s="199">
        <v>0.1203</v>
      </c>
      <c r="I1320" s="200">
        <f>TRUNC(L1320*$N$2,2)</f>
        <v>20.170000000000002</v>
      </c>
      <c r="J1320" s="200">
        <f t="shared" si="187"/>
        <v>2.42</v>
      </c>
      <c r="L1320" s="79">
        <v>20.170000000000002</v>
      </c>
    </row>
    <row r="1321" spans="1:12" ht="30" x14ac:dyDescent="0.25">
      <c r="A1321" s="201" t="s">
        <v>1042</v>
      </c>
      <c r="B1321" s="201">
        <v>3767</v>
      </c>
      <c r="C1321" s="201" t="s">
        <v>7</v>
      </c>
      <c r="D1321" s="202" t="s">
        <v>1172</v>
      </c>
      <c r="E1321" s="298" t="s">
        <v>1046</v>
      </c>
      <c r="F1321" s="299"/>
      <c r="G1321" s="201" t="s">
        <v>33</v>
      </c>
      <c r="H1321" s="203">
        <v>8.0199999999999994E-2</v>
      </c>
      <c r="I1321" s="204">
        <f>TRUNC(L1321*$N$2,2)</f>
        <v>0.77</v>
      </c>
      <c r="J1321" s="204">
        <f t="shared" si="187"/>
        <v>0.06</v>
      </c>
      <c r="L1321" s="80">
        <v>0.77</v>
      </c>
    </row>
    <row r="1322" spans="1:12" ht="30" x14ac:dyDescent="0.25">
      <c r="A1322" s="201" t="s">
        <v>1042</v>
      </c>
      <c r="B1322" s="201">
        <v>43626</v>
      </c>
      <c r="C1322" s="201" t="s">
        <v>7</v>
      </c>
      <c r="D1322" s="202" t="s">
        <v>1173</v>
      </c>
      <c r="E1322" s="298" t="s">
        <v>1046</v>
      </c>
      <c r="F1322" s="299"/>
      <c r="G1322" s="201" t="s">
        <v>24</v>
      </c>
      <c r="H1322" s="203">
        <v>1.3389</v>
      </c>
      <c r="I1322" s="204">
        <f>TRUNC(L1322*$N$2,2)</f>
        <v>2.2999999999999998</v>
      </c>
      <c r="J1322" s="204">
        <f t="shared" si="187"/>
        <v>3.07</v>
      </c>
      <c r="L1322" s="80">
        <v>2.2999999999999998</v>
      </c>
    </row>
    <row r="1323" spans="1:12" ht="15" x14ac:dyDescent="0.25">
      <c r="A1323" s="205"/>
      <c r="B1323" s="205"/>
      <c r="C1323" s="205"/>
      <c r="D1323" s="206"/>
      <c r="E1323" s="206"/>
      <c r="F1323" s="207"/>
      <c r="G1323" s="206"/>
      <c r="H1323" s="207"/>
      <c r="I1323" s="206"/>
      <c r="J1323" s="207">
        <f>SUBTOTAL(9,J1319:J1322)</f>
        <v>15.09</v>
      </c>
      <c r="L1323" s="81"/>
    </row>
    <row r="1324" spans="1:12" ht="15.75" x14ac:dyDescent="0.25">
      <c r="A1324" s="190" t="s">
        <v>976</v>
      </c>
      <c r="B1324" s="190" t="s">
        <v>718</v>
      </c>
      <c r="C1324" s="190" t="s">
        <v>717</v>
      </c>
      <c r="D1324" s="191" t="s">
        <v>716</v>
      </c>
      <c r="E1324" s="294" t="s">
        <v>1037</v>
      </c>
      <c r="F1324" s="295"/>
      <c r="G1324" s="190" t="s">
        <v>715</v>
      </c>
      <c r="H1324" s="192" t="s">
        <v>714</v>
      </c>
      <c r="I1324" s="192" t="s">
        <v>713</v>
      </c>
      <c r="J1324" s="192" t="s">
        <v>221</v>
      </c>
      <c r="L1324" s="75" t="s">
        <v>713</v>
      </c>
    </row>
    <row r="1325" spans="1:12" ht="30" x14ac:dyDescent="0.25">
      <c r="A1325" s="193" t="s">
        <v>1038</v>
      </c>
      <c r="B1325" s="193">
        <v>88489</v>
      </c>
      <c r="C1325" s="193" t="s">
        <v>7</v>
      </c>
      <c r="D1325" s="194" t="s">
        <v>45</v>
      </c>
      <c r="E1325" s="300" t="s">
        <v>1078</v>
      </c>
      <c r="F1325" s="301"/>
      <c r="G1325" s="193" t="s">
        <v>686</v>
      </c>
      <c r="H1325" s="195">
        <v>1</v>
      </c>
      <c r="I1325" s="196">
        <f>J1325</f>
        <v>12.29</v>
      </c>
      <c r="J1325" s="196">
        <f>J1329</f>
        <v>12.29</v>
      </c>
      <c r="L1325" s="77">
        <f>M1325</f>
        <v>0</v>
      </c>
    </row>
    <row r="1326" spans="1:12" ht="45" x14ac:dyDescent="0.25">
      <c r="A1326" s="197" t="s">
        <v>1040</v>
      </c>
      <c r="B1326" s="197">
        <v>88310</v>
      </c>
      <c r="C1326" s="197" t="s">
        <v>7</v>
      </c>
      <c r="D1326" s="198" t="s">
        <v>1170</v>
      </c>
      <c r="E1326" s="296" t="s">
        <v>1039</v>
      </c>
      <c r="F1326" s="297"/>
      <c r="G1326" s="197" t="s">
        <v>8</v>
      </c>
      <c r="H1326" s="199">
        <v>0.16309999999999999</v>
      </c>
      <c r="I1326" s="200">
        <f>TRUNC(L1326*$N$2,2)</f>
        <v>26.45</v>
      </c>
      <c r="J1326" s="200">
        <f t="shared" ref="J1326:J1327" si="188">TRUNC(I1326*H1326,2)</f>
        <v>4.3099999999999996</v>
      </c>
      <c r="L1326" s="79">
        <v>26.45</v>
      </c>
    </row>
    <row r="1327" spans="1:12" ht="45" x14ac:dyDescent="0.25">
      <c r="A1327" s="197" t="s">
        <v>1040</v>
      </c>
      <c r="B1327" s="197">
        <v>88316</v>
      </c>
      <c r="C1327" s="197" t="s">
        <v>7</v>
      </c>
      <c r="D1327" s="198" t="s">
        <v>1080</v>
      </c>
      <c r="E1327" s="296" t="s">
        <v>1039</v>
      </c>
      <c r="F1327" s="297"/>
      <c r="G1327" s="197" t="s">
        <v>8</v>
      </c>
      <c r="H1327" s="199">
        <v>5.4399999999999997E-2</v>
      </c>
      <c r="I1327" s="200">
        <f>TRUNC(L1327*$N$2,2)</f>
        <v>20.170000000000002</v>
      </c>
      <c r="J1327" s="200">
        <f t="shared" si="188"/>
        <v>1.0900000000000001</v>
      </c>
      <c r="L1327" s="79">
        <v>20.170000000000002</v>
      </c>
    </row>
    <row r="1328" spans="1:12" ht="15" x14ac:dyDescent="0.25">
      <c r="A1328" s="201" t="s">
        <v>1042</v>
      </c>
      <c r="B1328" s="201">
        <v>7356</v>
      </c>
      <c r="C1328" s="201" t="s">
        <v>7</v>
      </c>
      <c r="D1328" s="202" t="s">
        <v>1174</v>
      </c>
      <c r="E1328" s="298" t="s">
        <v>1046</v>
      </c>
      <c r="F1328" s="299"/>
      <c r="G1328" s="201" t="s">
        <v>1064</v>
      </c>
      <c r="H1328" s="203">
        <v>0.22850000000000001</v>
      </c>
      <c r="I1328" s="204">
        <f>TRUNC(L1328*$N$2,2)</f>
        <v>30.19</v>
      </c>
      <c r="J1328" s="204">
        <f>TRUNC(I1328*H1328,2)</f>
        <v>6.89</v>
      </c>
      <c r="L1328" s="80">
        <v>30.19</v>
      </c>
    </row>
    <row r="1329" spans="1:12" ht="15" x14ac:dyDescent="0.25">
      <c r="A1329" s="205"/>
      <c r="B1329" s="205"/>
      <c r="C1329" s="205"/>
      <c r="D1329" s="206"/>
      <c r="E1329" s="206"/>
      <c r="F1329" s="207"/>
      <c r="G1329" s="206"/>
      <c r="H1329" s="207"/>
      <c r="I1329" s="206"/>
      <c r="J1329" s="207">
        <f>SUBTOTAL(9,J1326:J1328)</f>
        <v>12.29</v>
      </c>
      <c r="L1329" s="81"/>
    </row>
    <row r="1330" spans="1:12" ht="15.75" x14ac:dyDescent="0.25">
      <c r="A1330" s="190" t="s">
        <v>977</v>
      </c>
      <c r="B1330" s="190" t="s">
        <v>718</v>
      </c>
      <c r="C1330" s="190" t="s">
        <v>717</v>
      </c>
      <c r="D1330" s="191" t="s">
        <v>716</v>
      </c>
      <c r="E1330" s="294" t="s">
        <v>1037</v>
      </c>
      <c r="F1330" s="295"/>
      <c r="G1330" s="190" t="s">
        <v>715</v>
      </c>
      <c r="H1330" s="192" t="s">
        <v>714</v>
      </c>
      <c r="I1330" s="192" t="s">
        <v>713</v>
      </c>
      <c r="J1330" s="192" t="s">
        <v>221</v>
      </c>
      <c r="L1330" s="75" t="s">
        <v>713</v>
      </c>
    </row>
    <row r="1331" spans="1:12" ht="30" x14ac:dyDescent="0.25">
      <c r="A1331" s="193" t="s">
        <v>1038</v>
      </c>
      <c r="B1331" s="193">
        <v>96135</v>
      </c>
      <c r="C1331" s="193" t="s">
        <v>7</v>
      </c>
      <c r="D1331" s="194" t="s">
        <v>54</v>
      </c>
      <c r="E1331" s="300" t="s">
        <v>1078</v>
      </c>
      <c r="F1331" s="301"/>
      <c r="G1331" s="193" t="s">
        <v>686</v>
      </c>
      <c r="H1331" s="195">
        <v>1</v>
      </c>
      <c r="I1331" s="196">
        <f>J1331</f>
        <v>24.63</v>
      </c>
      <c r="J1331" s="196">
        <f>J1336</f>
        <v>24.63</v>
      </c>
      <c r="L1331" s="77">
        <f>M1331</f>
        <v>0</v>
      </c>
    </row>
    <row r="1332" spans="1:12" ht="45" x14ac:dyDescent="0.25">
      <c r="A1332" s="197" t="s">
        <v>1040</v>
      </c>
      <c r="B1332" s="197">
        <v>88310</v>
      </c>
      <c r="C1332" s="197" t="s">
        <v>7</v>
      </c>
      <c r="D1332" s="198" t="s">
        <v>1170</v>
      </c>
      <c r="E1332" s="296" t="s">
        <v>1039</v>
      </c>
      <c r="F1332" s="297"/>
      <c r="G1332" s="197" t="s">
        <v>8</v>
      </c>
      <c r="H1332" s="199">
        <v>0.63439999999999996</v>
      </c>
      <c r="I1332" s="200">
        <f>TRUNC(L1332*$N$2,2)</f>
        <v>26.45</v>
      </c>
      <c r="J1332" s="200">
        <f t="shared" ref="J1332:J1335" si="189">TRUNC(I1332*H1332,2)</f>
        <v>16.77</v>
      </c>
      <c r="L1332" s="79">
        <v>26.45</v>
      </c>
    </row>
    <row r="1333" spans="1:12" ht="45" x14ac:dyDescent="0.25">
      <c r="A1333" s="197" t="s">
        <v>1040</v>
      </c>
      <c r="B1333" s="197">
        <v>88316</v>
      </c>
      <c r="C1333" s="197" t="s">
        <v>7</v>
      </c>
      <c r="D1333" s="198" t="s">
        <v>1080</v>
      </c>
      <c r="E1333" s="296" t="s">
        <v>1039</v>
      </c>
      <c r="F1333" s="297"/>
      <c r="G1333" s="197" t="s">
        <v>8</v>
      </c>
      <c r="H1333" s="199">
        <v>0.1036</v>
      </c>
      <c r="I1333" s="200">
        <f>TRUNC(L1333*$N$2,2)</f>
        <v>20.170000000000002</v>
      </c>
      <c r="J1333" s="200">
        <f t="shared" si="189"/>
        <v>2.08</v>
      </c>
      <c r="L1333" s="79">
        <v>20.170000000000002</v>
      </c>
    </row>
    <row r="1334" spans="1:12" ht="30" x14ac:dyDescent="0.25">
      <c r="A1334" s="201" t="s">
        <v>1042</v>
      </c>
      <c r="B1334" s="201">
        <v>3767</v>
      </c>
      <c r="C1334" s="201" t="s">
        <v>7</v>
      </c>
      <c r="D1334" s="202" t="s">
        <v>1172</v>
      </c>
      <c r="E1334" s="298" t="s">
        <v>1046</v>
      </c>
      <c r="F1334" s="299"/>
      <c r="G1334" s="201" t="s">
        <v>33</v>
      </c>
      <c r="H1334" s="203">
        <v>8.2869999999999999E-2</v>
      </c>
      <c r="I1334" s="204">
        <f>TRUNC(L1334*$N$2,2)</f>
        <v>0.77</v>
      </c>
      <c r="J1334" s="204">
        <f t="shared" si="189"/>
        <v>0.06</v>
      </c>
      <c r="L1334" s="80">
        <v>0.77</v>
      </c>
    </row>
    <row r="1335" spans="1:12" ht="30" x14ac:dyDescent="0.25">
      <c r="A1335" s="201" t="s">
        <v>1042</v>
      </c>
      <c r="B1335" s="201">
        <v>43651</v>
      </c>
      <c r="C1335" s="201" t="s">
        <v>7</v>
      </c>
      <c r="D1335" s="202" t="s">
        <v>1175</v>
      </c>
      <c r="E1335" s="298" t="s">
        <v>1046</v>
      </c>
      <c r="F1335" s="299"/>
      <c r="G1335" s="201" t="s">
        <v>24</v>
      </c>
      <c r="H1335" s="203">
        <v>1.3870899999999999</v>
      </c>
      <c r="I1335" s="204">
        <f>TRUNC(L1335*$N$2,2)</f>
        <v>4.13</v>
      </c>
      <c r="J1335" s="204">
        <f t="shared" si="189"/>
        <v>5.72</v>
      </c>
      <c r="L1335" s="80">
        <v>4.13</v>
      </c>
    </row>
    <row r="1336" spans="1:12" ht="15" x14ac:dyDescent="0.25">
      <c r="A1336" s="205"/>
      <c r="B1336" s="205"/>
      <c r="C1336" s="205"/>
      <c r="D1336" s="206"/>
      <c r="E1336" s="206"/>
      <c r="F1336" s="207"/>
      <c r="G1336" s="206"/>
      <c r="H1336" s="207"/>
      <c r="I1336" s="206"/>
      <c r="J1336" s="207">
        <f>SUBTOTAL(9,J1332:J1335)</f>
        <v>24.63</v>
      </c>
      <c r="L1336" s="81"/>
    </row>
    <row r="1337" spans="1:12" ht="15.75" x14ac:dyDescent="0.25">
      <c r="A1337" s="190" t="s">
        <v>978</v>
      </c>
      <c r="B1337" s="190" t="s">
        <v>718</v>
      </c>
      <c r="C1337" s="190" t="s">
        <v>717</v>
      </c>
      <c r="D1337" s="191" t="s">
        <v>716</v>
      </c>
      <c r="E1337" s="294" t="s">
        <v>1037</v>
      </c>
      <c r="F1337" s="295"/>
      <c r="G1337" s="190" t="s">
        <v>715</v>
      </c>
      <c r="H1337" s="192" t="s">
        <v>714</v>
      </c>
      <c r="I1337" s="192" t="s">
        <v>713</v>
      </c>
      <c r="J1337" s="192" t="s">
        <v>221</v>
      </c>
      <c r="L1337" s="75" t="s">
        <v>713</v>
      </c>
    </row>
    <row r="1338" spans="1:12" ht="25.5" customHeight="1" x14ac:dyDescent="0.25">
      <c r="A1338" s="193" t="s">
        <v>1038</v>
      </c>
      <c r="B1338" s="193">
        <v>102184</v>
      </c>
      <c r="C1338" s="193" t="s">
        <v>7</v>
      </c>
      <c r="D1338" s="194" t="s">
        <v>344</v>
      </c>
      <c r="E1338" s="300" t="s">
        <v>1123</v>
      </c>
      <c r="F1338" s="301"/>
      <c r="G1338" s="193" t="s">
        <v>33</v>
      </c>
      <c r="H1338" s="195">
        <v>1</v>
      </c>
      <c r="I1338" s="196">
        <f>J1338</f>
        <v>1961.63</v>
      </c>
      <c r="J1338" s="196">
        <f>J1344</f>
        <v>1961.63</v>
      </c>
      <c r="L1338" s="77">
        <f>M1338</f>
        <v>0</v>
      </c>
    </row>
    <row r="1339" spans="1:12" ht="45" x14ac:dyDescent="0.25">
      <c r="A1339" s="197" t="s">
        <v>1040</v>
      </c>
      <c r="B1339" s="197">
        <v>88316</v>
      </c>
      <c r="C1339" s="197" t="s">
        <v>7</v>
      </c>
      <c r="D1339" s="198" t="s">
        <v>1080</v>
      </c>
      <c r="E1339" s="296" t="s">
        <v>1039</v>
      </c>
      <c r="F1339" s="297"/>
      <c r="G1339" s="197" t="s">
        <v>8</v>
      </c>
      <c r="H1339" s="199">
        <v>3.1619999999999999</v>
      </c>
      <c r="I1339" s="200">
        <f>TRUNC(L1339*$N$2,2)</f>
        <v>20.170000000000002</v>
      </c>
      <c r="J1339" s="200">
        <f t="shared" ref="J1339:J1343" si="190">TRUNC(I1339*H1339,2)</f>
        <v>63.77</v>
      </c>
      <c r="L1339" s="79">
        <v>20.170000000000002</v>
      </c>
    </row>
    <row r="1340" spans="1:12" ht="45" x14ac:dyDescent="0.25">
      <c r="A1340" s="197" t="s">
        <v>1040</v>
      </c>
      <c r="B1340" s="197">
        <v>88325</v>
      </c>
      <c r="C1340" s="197" t="s">
        <v>7</v>
      </c>
      <c r="D1340" s="198" t="s">
        <v>1124</v>
      </c>
      <c r="E1340" s="296" t="s">
        <v>1039</v>
      </c>
      <c r="F1340" s="297"/>
      <c r="G1340" s="197" t="s">
        <v>8</v>
      </c>
      <c r="H1340" s="199">
        <v>3.2530000000000001</v>
      </c>
      <c r="I1340" s="200">
        <f>TRUNC(L1340*$N$2,2)</f>
        <v>20.97</v>
      </c>
      <c r="J1340" s="200">
        <f t="shared" si="190"/>
        <v>68.209999999999994</v>
      </c>
      <c r="L1340" s="79">
        <v>20.97</v>
      </c>
    </row>
    <row r="1341" spans="1:12" ht="90" x14ac:dyDescent="0.25">
      <c r="A1341" s="201" t="s">
        <v>1042</v>
      </c>
      <c r="B1341" s="201">
        <v>3104</v>
      </c>
      <c r="C1341" s="201" t="s">
        <v>7</v>
      </c>
      <c r="D1341" s="202" t="s">
        <v>1178</v>
      </c>
      <c r="E1341" s="298" t="s">
        <v>1046</v>
      </c>
      <c r="F1341" s="299"/>
      <c r="G1341" s="201" t="s">
        <v>1179</v>
      </c>
      <c r="H1341" s="203">
        <v>1</v>
      </c>
      <c r="I1341" s="204">
        <f>TRUNC(L1341*$N$2,2)</f>
        <v>142.9</v>
      </c>
      <c r="J1341" s="204">
        <f t="shared" si="190"/>
        <v>142.9</v>
      </c>
      <c r="L1341" s="80">
        <v>142.9</v>
      </c>
    </row>
    <row r="1342" spans="1:12" ht="30" x14ac:dyDescent="0.25">
      <c r="A1342" s="201" t="s">
        <v>1042</v>
      </c>
      <c r="B1342" s="201">
        <v>5031</v>
      </c>
      <c r="C1342" s="201" t="s">
        <v>7</v>
      </c>
      <c r="D1342" s="202" t="s">
        <v>1180</v>
      </c>
      <c r="E1342" s="298" t="s">
        <v>1046</v>
      </c>
      <c r="F1342" s="299"/>
      <c r="G1342" s="201" t="s">
        <v>686</v>
      </c>
      <c r="H1342" s="203">
        <v>1.89</v>
      </c>
      <c r="I1342" s="204">
        <f>TRUNC(L1342*$N$2,2)</f>
        <v>485</v>
      </c>
      <c r="J1342" s="204">
        <f t="shared" si="190"/>
        <v>916.65</v>
      </c>
      <c r="L1342" s="80">
        <v>485</v>
      </c>
    </row>
    <row r="1343" spans="1:12" ht="30" x14ac:dyDescent="0.25">
      <c r="A1343" s="201" t="s">
        <v>1042</v>
      </c>
      <c r="B1343" s="201">
        <v>11499</v>
      </c>
      <c r="C1343" s="201" t="s">
        <v>7</v>
      </c>
      <c r="D1343" s="202" t="s">
        <v>1181</v>
      </c>
      <c r="E1343" s="298" t="s">
        <v>1046</v>
      </c>
      <c r="F1343" s="299"/>
      <c r="G1343" s="201" t="s">
        <v>33</v>
      </c>
      <c r="H1343" s="203">
        <v>1</v>
      </c>
      <c r="I1343" s="204">
        <f>TRUNC(L1343*$N$2,2)</f>
        <v>770.1</v>
      </c>
      <c r="J1343" s="204">
        <f t="shared" si="190"/>
        <v>770.1</v>
      </c>
      <c r="L1343" s="80">
        <v>770.1</v>
      </c>
    </row>
    <row r="1344" spans="1:12" ht="15" x14ac:dyDescent="0.25">
      <c r="A1344" s="205"/>
      <c r="B1344" s="205"/>
      <c r="C1344" s="205"/>
      <c r="D1344" s="206"/>
      <c r="E1344" s="206"/>
      <c r="F1344" s="207"/>
      <c r="G1344" s="206"/>
      <c r="H1344" s="207"/>
      <c r="I1344" s="206"/>
      <c r="J1344" s="207">
        <f>SUBTOTAL(9,J1339:J1343)</f>
        <v>1961.63</v>
      </c>
      <c r="L1344" s="81"/>
    </row>
    <row r="1345" spans="1:12" ht="15.75" x14ac:dyDescent="0.25">
      <c r="A1345" s="190" t="s">
        <v>979</v>
      </c>
      <c r="B1345" s="190" t="s">
        <v>718</v>
      </c>
      <c r="C1345" s="190" t="s">
        <v>717</v>
      </c>
      <c r="D1345" s="191" t="s">
        <v>716</v>
      </c>
      <c r="E1345" s="294" t="s">
        <v>1037</v>
      </c>
      <c r="F1345" s="295"/>
      <c r="G1345" s="190" t="s">
        <v>715</v>
      </c>
      <c r="H1345" s="192" t="s">
        <v>714</v>
      </c>
      <c r="I1345" s="192" t="s">
        <v>713</v>
      </c>
      <c r="J1345" s="192" t="s">
        <v>221</v>
      </c>
      <c r="L1345" s="75" t="s">
        <v>713</v>
      </c>
    </row>
    <row r="1346" spans="1:12" ht="25.5" customHeight="1" x14ac:dyDescent="0.25">
      <c r="A1346" s="193" t="s">
        <v>1038</v>
      </c>
      <c r="B1346" s="193">
        <v>102182</v>
      </c>
      <c r="C1346" s="193" t="s">
        <v>7</v>
      </c>
      <c r="D1346" s="194" t="s">
        <v>345</v>
      </c>
      <c r="E1346" s="300" t="s">
        <v>1123</v>
      </c>
      <c r="F1346" s="301"/>
      <c r="G1346" s="193" t="s">
        <v>33</v>
      </c>
      <c r="H1346" s="195">
        <v>1</v>
      </c>
      <c r="I1346" s="196">
        <f>J1346</f>
        <v>1137.46</v>
      </c>
      <c r="J1346" s="196">
        <f>J1351</f>
        <v>1137.46</v>
      </c>
      <c r="L1346" s="77">
        <f>M1346</f>
        <v>0</v>
      </c>
    </row>
    <row r="1347" spans="1:12" ht="45" x14ac:dyDescent="0.25">
      <c r="A1347" s="197" t="s">
        <v>1040</v>
      </c>
      <c r="B1347" s="197">
        <v>88316</v>
      </c>
      <c r="C1347" s="197" t="s">
        <v>7</v>
      </c>
      <c r="D1347" s="198" t="s">
        <v>1080</v>
      </c>
      <c r="E1347" s="296" t="s">
        <v>1039</v>
      </c>
      <c r="F1347" s="297"/>
      <c r="G1347" s="197" t="s">
        <v>8</v>
      </c>
      <c r="H1347" s="199">
        <v>1.867</v>
      </c>
      <c r="I1347" s="200">
        <f>TRUNC(L1347*$N$2,2)</f>
        <v>20.170000000000002</v>
      </c>
      <c r="J1347" s="200">
        <f t="shared" ref="J1347:J1350" si="191">TRUNC(I1347*H1347,2)</f>
        <v>37.65</v>
      </c>
      <c r="L1347" s="79">
        <v>20.170000000000002</v>
      </c>
    </row>
    <row r="1348" spans="1:12" ht="45" x14ac:dyDescent="0.25">
      <c r="A1348" s="197" t="s">
        <v>1040</v>
      </c>
      <c r="B1348" s="197">
        <v>88325</v>
      </c>
      <c r="C1348" s="197" t="s">
        <v>7</v>
      </c>
      <c r="D1348" s="198" t="s">
        <v>1124</v>
      </c>
      <c r="E1348" s="296" t="s">
        <v>1039</v>
      </c>
      <c r="F1348" s="297"/>
      <c r="G1348" s="197" t="s">
        <v>8</v>
      </c>
      <c r="H1348" s="199">
        <v>1.92</v>
      </c>
      <c r="I1348" s="200">
        <f>TRUNC(L1348*$N$2,2)</f>
        <v>20.97</v>
      </c>
      <c r="J1348" s="200">
        <f t="shared" si="191"/>
        <v>40.26</v>
      </c>
      <c r="L1348" s="79">
        <v>20.97</v>
      </c>
    </row>
    <row r="1349" spans="1:12" ht="90" x14ac:dyDescent="0.25">
      <c r="A1349" s="201" t="s">
        <v>1042</v>
      </c>
      <c r="B1349" s="201">
        <v>3104</v>
      </c>
      <c r="C1349" s="201" t="s">
        <v>7</v>
      </c>
      <c r="D1349" s="202" t="s">
        <v>1178</v>
      </c>
      <c r="E1349" s="298" t="s">
        <v>1046</v>
      </c>
      <c r="F1349" s="299"/>
      <c r="G1349" s="201" t="s">
        <v>1179</v>
      </c>
      <c r="H1349" s="203">
        <v>1</v>
      </c>
      <c r="I1349" s="204">
        <f>TRUNC(L1349*$N$2,2)</f>
        <v>142.9</v>
      </c>
      <c r="J1349" s="204">
        <f t="shared" si="191"/>
        <v>142.9</v>
      </c>
      <c r="L1349" s="80">
        <v>142.9</v>
      </c>
    </row>
    <row r="1350" spans="1:12" ht="30" x14ac:dyDescent="0.25">
      <c r="A1350" s="201" t="s">
        <v>1042</v>
      </c>
      <c r="B1350" s="201">
        <v>5031</v>
      </c>
      <c r="C1350" s="201" t="s">
        <v>7</v>
      </c>
      <c r="D1350" s="202" t="s">
        <v>1180</v>
      </c>
      <c r="E1350" s="298" t="s">
        <v>1046</v>
      </c>
      <c r="F1350" s="299"/>
      <c r="G1350" s="201" t="s">
        <v>686</v>
      </c>
      <c r="H1350" s="203">
        <v>1.89</v>
      </c>
      <c r="I1350" s="204">
        <f>TRUNC(L1350*$N$2,2)</f>
        <v>485</v>
      </c>
      <c r="J1350" s="204">
        <f t="shared" si="191"/>
        <v>916.65</v>
      </c>
      <c r="L1350" s="80">
        <v>485</v>
      </c>
    </row>
    <row r="1351" spans="1:12" ht="15" x14ac:dyDescent="0.25">
      <c r="A1351" s="205"/>
      <c r="B1351" s="205"/>
      <c r="C1351" s="205"/>
      <c r="D1351" s="206"/>
      <c r="E1351" s="206"/>
      <c r="F1351" s="207"/>
      <c r="G1351" s="206"/>
      <c r="H1351" s="207"/>
      <c r="I1351" s="206"/>
      <c r="J1351" s="207">
        <f>SUBTOTAL(9,J1347:J1350)</f>
        <v>1137.46</v>
      </c>
      <c r="L1351" s="81"/>
    </row>
    <row r="1352" spans="1:12" ht="15.75" x14ac:dyDescent="0.25">
      <c r="A1352" s="190" t="s">
        <v>980</v>
      </c>
      <c r="B1352" s="190" t="s">
        <v>718</v>
      </c>
      <c r="C1352" s="190" t="s">
        <v>717</v>
      </c>
      <c r="D1352" s="191" t="s">
        <v>716</v>
      </c>
      <c r="E1352" s="294" t="s">
        <v>1037</v>
      </c>
      <c r="F1352" s="295"/>
      <c r="G1352" s="190" t="s">
        <v>715</v>
      </c>
      <c r="H1352" s="192" t="s">
        <v>714</v>
      </c>
      <c r="I1352" s="192" t="s">
        <v>713</v>
      </c>
      <c r="J1352" s="192" t="s">
        <v>221</v>
      </c>
      <c r="L1352" s="75" t="s">
        <v>713</v>
      </c>
    </row>
    <row r="1353" spans="1:12" ht="25.5" customHeight="1" x14ac:dyDescent="0.25">
      <c r="A1353" s="193" t="s">
        <v>1038</v>
      </c>
      <c r="B1353" s="193">
        <v>102183</v>
      </c>
      <c r="C1353" s="193" t="s">
        <v>7</v>
      </c>
      <c r="D1353" s="194" t="s">
        <v>537</v>
      </c>
      <c r="E1353" s="300" t="s">
        <v>1123</v>
      </c>
      <c r="F1353" s="301"/>
      <c r="G1353" s="193" t="s">
        <v>33</v>
      </c>
      <c r="H1353" s="195">
        <v>1</v>
      </c>
      <c r="I1353" s="196">
        <f>J1353</f>
        <v>2285.5</v>
      </c>
      <c r="J1353" s="196">
        <f>J1358</f>
        <v>2285.5</v>
      </c>
      <c r="L1353" s="77">
        <f>M1353</f>
        <v>0</v>
      </c>
    </row>
    <row r="1354" spans="1:12" ht="45" x14ac:dyDescent="0.25">
      <c r="A1354" s="197" t="s">
        <v>1040</v>
      </c>
      <c r="B1354" s="197">
        <v>88316</v>
      </c>
      <c r="C1354" s="197" t="s">
        <v>7</v>
      </c>
      <c r="D1354" s="198" t="s">
        <v>1080</v>
      </c>
      <c r="E1354" s="296" t="s">
        <v>1039</v>
      </c>
      <c r="F1354" s="297"/>
      <c r="G1354" s="197" t="s">
        <v>8</v>
      </c>
      <c r="H1354" s="199">
        <v>3.988</v>
      </c>
      <c r="I1354" s="200">
        <f>TRUNC(L1354*$N$2,2)</f>
        <v>20.170000000000002</v>
      </c>
      <c r="J1354" s="200">
        <f t="shared" ref="J1354:J1357" si="192">TRUNC(I1354*H1354,2)</f>
        <v>80.430000000000007</v>
      </c>
      <c r="L1354" s="79">
        <v>20.170000000000002</v>
      </c>
    </row>
    <row r="1355" spans="1:12" ht="45" x14ac:dyDescent="0.25">
      <c r="A1355" s="197" t="s">
        <v>1040</v>
      </c>
      <c r="B1355" s="197">
        <v>88325</v>
      </c>
      <c r="C1355" s="197" t="s">
        <v>7</v>
      </c>
      <c r="D1355" s="198" t="s">
        <v>1124</v>
      </c>
      <c r="E1355" s="296" t="s">
        <v>1039</v>
      </c>
      <c r="F1355" s="297"/>
      <c r="G1355" s="197" t="s">
        <v>8</v>
      </c>
      <c r="H1355" s="199">
        <v>4.0999999999999996</v>
      </c>
      <c r="I1355" s="200">
        <f>TRUNC(L1355*$N$2,2)</f>
        <v>20.97</v>
      </c>
      <c r="J1355" s="200">
        <f t="shared" si="192"/>
        <v>85.97</v>
      </c>
      <c r="L1355" s="79">
        <v>20.97</v>
      </c>
    </row>
    <row r="1356" spans="1:12" ht="90" x14ac:dyDescent="0.25">
      <c r="A1356" s="201" t="s">
        <v>1042</v>
      </c>
      <c r="B1356" s="201">
        <v>3104</v>
      </c>
      <c r="C1356" s="201" t="s">
        <v>7</v>
      </c>
      <c r="D1356" s="202" t="s">
        <v>1178</v>
      </c>
      <c r="E1356" s="298" t="s">
        <v>1046</v>
      </c>
      <c r="F1356" s="299"/>
      <c r="G1356" s="201" t="s">
        <v>1179</v>
      </c>
      <c r="H1356" s="203">
        <v>2</v>
      </c>
      <c r="I1356" s="204">
        <f>TRUNC(L1356*$N$2,2)</f>
        <v>142.9</v>
      </c>
      <c r="J1356" s="204">
        <f t="shared" si="192"/>
        <v>285.8</v>
      </c>
      <c r="L1356" s="80">
        <v>142.9</v>
      </c>
    </row>
    <row r="1357" spans="1:12" ht="30" x14ac:dyDescent="0.25">
      <c r="A1357" s="201" t="s">
        <v>1042</v>
      </c>
      <c r="B1357" s="201">
        <v>5031</v>
      </c>
      <c r="C1357" s="201" t="s">
        <v>7</v>
      </c>
      <c r="D1357" s="202" t="s">
        <v>1180</v>
      </c>
      <c r="E1357" s="298" t="s">
        <v>1046</v>
      </c>
      <c r="F1357" s="299"/>
      <c r="G1357" s="201" t="s">
        <v>686</v>
      </c>
      <c r="H1357" s="203">
        <v>3.78</v>
      </c>
      <c r="I1357" s="204">
        <f>TRUNC(L1357*$N$2,2)</f>
        <v>485</v>
      </c>
      <c r="J1357" s="204">
        <f t="shared" si="192"/>
        <v>1833.3</v>
      </c>
      <c r="L1357" s="80">
        <v>485</v>
      </c>
    </row>
    <row r="1358" spans="1:12" ht="15" x14ac:dyDescent="0.25">
      <c r="A1358" s="205"/>
      <c r="B1358" s="205"/>
      <c r="C1358" s="205"/>
      <c r="D1358" s="206"/>
      <c r="E1358" s="206"/>
      <c r="F1358" s="207"/>
      <c r="G1358" s="206"/>
      <c r="H1358" s="207"/>
      <c r="I1358" s="206"/>
      <c r="J1358" s="207">
        <f>SUBTOTAL(9,J1354:J1357)</f>
        <v>2285.5</v>
      </c>
      <c r="L1358" s="81"/>
    </row>
    <row r="1359" spans="1:12" ht="15.75" x14ac:dyDescent="0.25">
      <c r="A1359" s="190" t="s">
        <v>981</v>
      </c>
      <c r="B1359" s="190" t="s">
        <v>718</v>
      </c>
      <c r="C1359" s="190" t="s">
        <v>717</v>
      </c>
      <c r="D1359" s="191" t="s">
        <v>716</v>
      </c>
      <c r="E1359" s="294" t="s">
        <v>1037</v>
      </c>
      <c r="F1359" s="295"/>
      <c r="G1359" s="190" t="s">
        <v>715</v>
      </c>
      <c r="H1359" s="192" t="s">
        <v>714</v>
      </c>
      <c r="I1359" s="192" t="s">
        <v>713</v>
      </c>
      <c r="J1359" s="192" t="s">
        <v>221</v>
      </c>
      <c r="L1359" s="75" t="s">
        <v>713</v>
      </c>
    </row>
    <row r="1360" spans="1:12" ht="38.25" customHeight="1" x14ac:dyDescent="0.25">
      <c r="A1360" s="193" t="s">
        <v>1038</v>
      </c>
      <c r="B1360" s="193">
        <v>94569</v>
      </c>
      <c r="C1360" s="193" t="s">
        <v>7</v>
      </c>
      <c r="D1360" s="194" t="s">
        <v>349</v>
      </c>
      <c r="E1360" s="300" t="s">
        <v>1123</v>
      </c>
      <c r="F1360" s="301"/>
      <c r="G1360" s="193" t="s">
        <v>686</v>
      </c>
      <c r="H1360" s="195">
        <v>1</v>
      </c>
      <c r="I1360" s="196">
        <f>J1360</f>
        <v>682.08</v>
      </c>
      <c r="J1360" s="196">
        <f>J1366</f>
        <v>682.08</v>
      </c>
      <c r="L1360" s="77">
        <f>M1360</f>
        <v>0</v>
      </c>
    </row>
    <row r="1361" spans="1:12" ht="45" x14ac:dyDescent="0.25">
      <c r="A1361" s="197" t="s">
        <v>1040</v>
      </c>
      <c r="B1361" s="197">
        <v>88309</v>
      </c>
      <c r="C1361" s="197" t="s">
        <v>7</v>
      </c>
      <c r="D1361" s="198" t="s">
        <v>1115</v>
      </c>
      <c r="E1361" s="296" t="s">
        <v>1039</v>
      </c>
      <c r="F1361" s="297"/>
      <c r="G1361" s="197" t="s">
        <v>8</v>
      </c>
      <c r="H1361" s="199">
        <v>1.0104139000000001</v>
      </c>
      <c r="I1361" s="200">
        <f>TRUNC(L1361*$N$2,2)</f>
        <v>25.37</v>
      </c>
      <c r="J1361" s="200">
        <f t="shared" ref="J1361:J1365" si="193">TRUNC(I1361*H1361,2)</f>
        <v>25.63</v>
      </c>
      <c r="L1361" s="79">
        <v>25.37</v>
      </c>
    </row>
    <row r="1362" spans="1:12" ht="45" x14ac:dyDescent="0.25">
      <c r="A1362" s="197" t="s">
        <v>1040</v>
      </c>
      <c r="B1362" s="197">
        <v>88316</v>
      </c>
      <c r="C1362" s="197" t="s">
        <v>7</v>
      </c>
      <c r="D1362" s="198" t="s">
        <v>1080</v>
      </c>
      <c r="E1362" s="296" t="s">
        <v>1039</v>
      </c>
      <c r="F1362" s="297"/>
      <c r="G1362" s="197" t="s">
        <v>8</v>
      </c>
      <c r="H1362" s="199">
        <v>0.50520690000000001</v>
      </c>
      <c r="I1362" s="200">
        <f>TRUNC(L1362*$N$2,2)</f>
        <v>20.170000000000002</v>
      </c>
      <c r="J1362" s="200">
        <f t="shared" si="193"/>
        <v>10.19</v>
      </c>
      <c r="L1362" s="79">
        <v>20.170000000000002</v>
      </c>
    </row>
    <row r="1363" spans="1:12" ht="45" x14ac:dyDescent="0.25">
      <c r="A1363" s="201" t="s">
        <v>1042</v>
      </c>
      <c r="B1363" s="201">
        <v>4377</v>
      </c>
      <c r="C1363" s="201" t="s">
        <v>7</v>
      </c>
      <c r="D1363" s="202" t="s">
        <v>1182</v>
      </c>
      <c r="E1363" s="298" t="s">
        <v>1046</v>
      </c>
      <c r="F1363" s="299"/>
      <c r="G1363" s="201" t="s">
        <v>33</v>
      </c>
      <c r="H1363" s="203">
        <v>24.4</v>
      </c>
      <c r="I1363" s="204">
        <f>TRUNC(L1363*$N$2,2)</f>
        <v>0.19</v>
      </c>
      <c r="J1363" s="204">
        <f t="shared" si="193"/>
        <v>4.63</v>
      </c>
      <c r="L1363" s="80">
        <v>0.19</v>
      </c>
    </row>
    <row r="1364" spans="1:12" ht="45" x14ac:dyDescent="0.25">
      <c r="A1364" s="201" t="s">
        <v>1042</v>
      </c>
      <c r="B1364" s="201">
        <v>34381</v>
      </c>
      <c r="C1364" s="201" t="s">
        <v>7</v>
      </c>
      <c r="D1364" s="202" t="s">
        <v>1183</v>
      </c>
      <c r="E1364" s="298" t="s">
        <v>1046</v>
      </c>
      <c r="F1364" s="299"/>
      <c r="G1364" s="201" t="s">
        <v>33</v>
      </c>
      <c r="H1364" s="203">
        <v>2.0832999999999999</v>
      </c>
      <c r="I1364" s="204">
        <f>TRUNC(L1364*$N$2,2)</f>
        <v>291.77999999999997</v>
      </c>
      <c r="J1364" s="204">
        <f t="shared" si="193"/>
        <v>607.86</v>
      </c>
      <c r="L1364" s="80">
        <v>291.77999999999997</v>
      </c>
    </row>
    <row r="1365" spans="1:12" ht="15" x14ac:dyDescent="0.25">
      <c r="A1365" s="201" t="s">
        <v>1042</v>
      </c>
      <c r="B1365" s="201">
        <v>39961</v>
      </c>
      <c r="C1365" s="201" t="s">
        <v>7</v>
      </c>
      <c r="D1365" s="202" t="s">
        <v>1184</v>
      </c>
      <c r="E1365" s="298" t="s">
        <v>1046</v>
      </c>
      <c r="F1365" s="299"/>
      <c r="G1365" s="201" t="s">
        <v>33</v>
      </c>
      <c r="H1365" s="203">
        <v>1.16875</v>
      </c>
      <c r="I1365" s="204">
        <f>TRUNC(L1365*$N$2,2)</f>
        <v>28.9</v>
      </c>
      <c r="J1365" s="204">
        <f t="shared" si="193"/>
        <v>33.770000000000003</v>
      </c>
      <c r="L1365" s="80">
        <v>28.9</v>
      </c>
    </row>
    <row r="1366" spans="1:12" ht="15" x14ac:dyDescent="0.25">
      <c r="A1366" s="205"/>
      <c r="B1366" s="205"/>
      <c r="C1366" s="205"/>
      <c r="D1366" s="206"/>
      <c r="E1366" s="206"/>
      <c r="F1366" s="207"/>
      <c r="G1366" s="206"/>
      <c r="H1366" s="207"/>
      <c r="I1366" s="206"/>
      <c r="J1366" s="207">
        <f>SUBTOTAL(9,J1361:J1365)</f>
        <v>682.08</v>
      </c>
      <c r="L1366" s="81"/>
    </row>
    <row r="1367" spans="1:12" ht="15.75" x14ac:dyDescent="0.25">
      <c r="A1367" s="190" t="s">
        <v>982</v>
      </c>
      <c r="B1367" s="190" t="s">
        <v>718</v>
      </c>
      <c r="C1367" s="190" t="s">
        <v>717</v>
      </c>
      <c r="D1367" s="191" t="s">
        <v>716</v>
      </c>
      <c r="E1367" s="294" t="s">
        <v>1037</v>
      </c>
      <c r="F1367" s="295"/>
      <c r="G1367" s="190" t="s">
        <v>715</v>
      </c>
      <c r="H1367" s="192" t="s">
        <v>714</v>
      </c>
      <c r="I1367" s="192" t="s">
        <v>713</v>
      </c>
      <c r="J1367" s="192" t="s">
        <v>221</v>
      </c>
      <c r="L1367" s="75" t="s">
        <v>713</v>
      </c>
    </row>
    <row r="1368" spans="1:12" ht="38.25" customHeight="1" x14ac:dyDescent="0.25">
      <c r="A1368" s="193" t="s">
        <v>1038</v>
      </c>
      <c r="B1368" s="193">
        <v>91338</v>
      </c>
      <c r="C1368" s="193" t="s">
        <v>7</v>
      </c>
      <c r="D1368" s="194" t="s">
        <v>351</v>
      </c>
      <c r="E1368" s="300" t="s">
        <v>1123</v>
      </c>
      <c r="F1368" s="301"/>
      <c r="G1368" s="193" t="s">
        <v>686</v>
      </c>
      <c r="H1368" s="195">
        <v>1</v>
      </c>
      <c r="I1368" s="196">
        <f>J1368</f>
        <v>873.24</v>
      </c>
      <c r="J1368" s="196">
        <f>J1375</f>
        <v>873.24</v>
      </c>
      <c r="L1368" s="77">
        <f>M1368</f>
        <v>0</v>
      </c>
    </row>
    <row r="1369" spans="1:12" ht="45" x14ac:dyDescent="0.25">
      <c r="A1369" s="197" t="s">
        <v>1040</v>
      </c>
      <c r="B1369" s="197">
        <v>88309</v>
      </c>
      <c r="C1369" s="197" t="s">
        <v>7</v>
      </c>
      <c r="D1369" s="198" t="s">
        <v>1115</v>
      </c>
      <c r="E1369" s="296" t="s">
        <v>1039</v>
      </c>
      <c r="F1369" s="297"/>
      <c r="G1369" s="197" t="s">
        <v>8</v>
      </c>
      <c r="H1369" s="199">
        <v>0.35630000000000001</v>
      </c>
      <c r="I1369" s="200">
        <f t="shared" ref="I1369:I1374" si="194">TRUNC(L1369*$N$2,2)</f>
        <v>25.37</v>
      </c>
      <c r="J1369" s="200">
        <f t="shared" ref="J1369:J1374" si="195">TRUNC(I1369*H1369,2)</f>
        <v>9.0299999999999994</v>
      </c>
      <c r="L1369" s="79">
        <v>25.37</v>
      </c>
    </row>
    <row r="1370" spans="1:12" ht="45" x14ac:dyDescent="0.25">
      <c r="A1370" s="197" t="s">
        <v>1040</v>
      </c>
      <c r="B1370" s="197">
        <v>88316</v>
      </c>
      <c r="C1370" s="197" t="s">
        <v>7</v>
      </c>
      <c r="D1370" s="198" t="s">
        <v>1080</v>
      </c>
      <c r="E1370" s="296" t="s">
        <v>1039</v>
      </c>
      <c r="F1370" s="297"/>
      <c r="G1370" s="197" t="s">
        <v>8</v>
      </c>
      <c r="H1370" s="199">
        <v>0.1779</v>
      </c>
      <c r="I1370" s="200">
        <f t="shared" si="194"/>
        <v>20.170000000000002</v>
      </c>
      <c r="J1370" s="200">
        <f t="shared" si="195"/>
        <v>3.58</v>
      </c>
      <c r="L1370" s="79">
        <v>20.170000000000002</v>
      </c>
    </row>
    <row r="1371" spans="1:12" ht="30" x14ac:dyDescent="0.25">
      <c r="A1371" s="201" t="s">
        <v>1042</v>
      </c>
      <c r="B1371" s="201">
        <v>142</v>
      </c>
      <c r="C1371" s="201" t="s">
        <v>7</v>
      </c>
      <c r="D1371" s="202" t="s">
        <v>1185</v>
      </c>
      <c r="E1371" s="298" t="s">
        <v>1046</v>
      </c>
      <c r="F1371" s="299"/>
      <c r="G1371" s="201" t="s">
        <v>1186</v>
      </c>
      <c r="H1371" s="203">
        <v>0.88290000000000002</v>
      </c>
      <c r="I1371" s="204">
        <f t="shared" si="194"/>
        <v>43.74</v>
      </c>
      <c r="J1371" s="204">
        <f t="shared" si="195"/>
        <v>38.61</v>
      </c>
      <c r="L1371" s="80">
        <v>43.74</v>
      </c>
    </row>
    <row r="1372" spans="1:12" ht="45" x14ac:dyDescent="0.25">
      <c r="A1372" s="201" t="s">
        <v>1042</v>
      </c>
      <c r="B1372" s="201">
        <v>4914</v>
      </c>
      <c r="C1372" s="201" t="s">
        <v>7</v>
      </c>
      <c r="D1372" s="202" t="s">
        <v>1187</v>
      </c>
      <c r="E1372" s="298" t="s">
        <v>1046</v>
      </c>
      <c r="F1372" s="299"/>
      <c r="G1372" s="201" t="s">
        <v>686</v>
      </c>
      <c r="H1372" s="203">
        <v>1</v>
      </c>
      <c r="I1372" s="204">
        <f t="shared" si="194"/>
        <v>620.09</v>
      </c>
      <c r="J1372" s="204">
        <f t="shared" si="195"/>
        <v>620.09</v>
      </c>
      <c r="L1372" s="80">
        <v>620.09</v>
      </c>
    </row>
    <row r="1373" spans="1:12" ht="45" x14ac:dyDescent="0.25">
      <c r="A1373" s="201" t="s">
        <v>1042</v>
      </c>
      <c r="B1373" s="201">
        <v>7568</v>
      </c>
      <c r="C1373" s="201" t="s">
        <v>7</v>
      </c>
      <c r="D1373" s="202" t="s">
        <v>1188</v>
      </c>
      <c r="E1373" s="298" t="s">
        <v>1046</v>
      </c>
      <c r="F1373" s="299"/>
      <c r="G1373" s="201" t="s">
        <v>33</v>
      </c>
      <c r="H1373" s="203">
        <v>4.8166000000000002</v>
      </c>
      <c r="I1373" s="204">
        <f t="shared" si="194"/>
        <v>0.61</v>
      </c>
      <c r="J1373" s="204">
        <f t="shared" si="195"/>
        <v>2.93</v>
      </c>
      <c r="L1373" s="80">
        <v>0.61</v>
      </c>
    </row>
    <row r="1374" spans="1:12" ht="45" x14ac:dyDescent="0.25">
      <c r="A1374" s="201" t="s">
        <v>1042</v>
      </c>
      <c r="B1374" s="201">
        <v>36888</v>
      </c>
      <c r="C1374" s="201" t="s">
        <v>7</v>
      </c>
      <c r="D1374" s="202" t="s">
        <v>1189</v>
      </c>
      <c r="E1374" s="298" t="s">
        <v>1046</v>
      </c>
      <c r="F1374" s="299"/>
      <c r="G1374" s="201" t="s">
        <v>19</v>
      </c>
      <c r="H1374" s="203">
        <v>6.8503999999999996</v>
      </c>
      <c r="I1374" s="204">
        <f t="shared" si="194"/>
        <v>29.05</v>
      </c>
      <c r="J1374" s="204">
        <f t="shared" si="195"/>
        <v>199</v>
      </c>
      <c r="L1374" s="80">
        <v>29.05</v>
      </c>
    </row>
    <row r="1375" spans="1:12" ht="15" x14ac:dyDescent="0.25">
      <c r="A1375" s="205"/>
      <c r="B1375" s="205"/>
      <c r="C1375" s="205"/>
      <c r="D1375" s="206"/>
      <c r="E1375" s="206"/>
      <c r="F1375" s="207"/>
      <c r="G1375" s="206"/>
      <c r="H1375" s="207"/>
      <c r="I1375" s="206"/>
      <c r="J1375" s="207">
        <f>SUBTOTAL(9,J1369:J1374)</f>
        <v>873.24</v>
      </c>
      <c r="L1375" s="81"/>
    </row>
    <row r="1376" spans="1:12" ht="15.75" x14ac:dyDescent="0.25">
      <c r="A1376" s="190" t="s">
        <v>983</v>
      </c>
      <c r="B1376" s="190" t="s">
        <v>718</v>
      </c>
      <c r="C1376" s="190" t="s">
        <v>717</v>
      </c>
      <c r="D1376" s="191" t="s">
        <v>716</v>
      </c>
      <c r="E1376" s="294" t="s">
        <v>1037</v>
      </c>
      <c r="F1376" s="295"/>
      <c r="G1376" s="190" t="s">
        <v>715</v>
      </c>
      <c r="H1376" s="192" t="s">
        <v>714</v>
      </c>
      <c r="I1376" s="192" t="s">
        <v>713</v>
      </c>
      <c r="J1376" s="192" t="s">
        <v>221</v>
      </c>
      <c r="L1376" s="75" t="s">
        <v>713</v>
      </c>
    </row>
    <row r="1377" spans="1:12" ht="38.25" customHeight="1" x14ac:dyDescent="0.25">
      <c r="A1377" s="193" t="s">
        <v>1038</v>
      </c>
      <c r="B1377" s="193">
        <v>98546</v>
      </c>
      <c r="C1377" s="193" t="s">
        <v>7</v>
      </c>
      <c r="D1377" s="194" t="s">
        <v>352</v>
      </c>
      <c r="E1377" s="300" t="s">
        <v>1190</v>
      </c>
      <c r="F1377" s="301"/>
      <c r="G1377" s="193" t="s">
        <v>686</v>
      </c>
      <c r="H1377" s="195">
        <v>1</v>
      </c>
      <c r="I1377" s="196">
        <f>J1377</f>
        <v>132.59</v>
      </c>
      <c r="J1377" s="196">
        <f>J1383</f>
        <v>132.59</v>
      </c>
      <c r="L1377" s="77">
        <f>M1377</f>
        <v>0</v>
      </c>
    </row>
    <row r="1378" spans="1:12" ht="45" x14ac:dyDescent="0.25">
      <c r="A1378" s="197" t="s">
        <v>1040</v>
      </c>
      <c r="B1378" s="197">
        <v>88243</v>
      </c>
      <c r="C1378" s="197" t="s">
        <v>7</v>
      </c>
      <c r="D1378" s="198" t="s">
        <v>1191</v>
      </c>
      <c r="E1378" s="296" t="s">
        <v>1039</v>
      </c>
      <c r="F1378" s="297"/>
      <c r="G1378" s="197" t="s">
        <v>8</v>
      </c>
      <c r="H1378" s="199">
        <v>0.2102</v>
      </c>
      <c r="I1378" s="200">
        <f>TRUNC(L1378*$N$2,2)</f>
        <v>21.05</v>
      </c>
      <c r="J1378" s="200">
        <f t="shared" ref="J1378:J1382" si="196">TRUNC(I1378*H1378,2)</f>
        <v>4.42</v>
      </c>
      <c r="L1378" s="79">
        <v>21.05</v>
      </c>
    </row>
    <row r="1379" spans="1:12" ht="45" x14ac:dyDescent="0.25">
      <c r="A1379" s="197" t="s">
        <v>1040</v>
      </c>
      <c r="B1379" s="197">
        <v>88270</v>
      </c>
      <c r="C1379" s="197" t="s">
        <v>7</v>
      </c>
      <c r="D1379" s="198" t="s">
        <v>1192</v>
      </c>
      <c r="E1379" s="296" t="s">
        <v>1039</v>
      </c>
      <c r="F1379" s="297"/>
      <c r="G1379" s="197" t="s">
        <v>8</v>
      </c>
      <c r="H1379" s="199">
        <v>0.93240000000000001</v>
      </c>
      <c r="I1379" s="200">
        <f>TRUNC(L1379*$N$2,2)</f>
        <v>25.37</v>
      </c>
      <c r="J1379" s="200">
        <f t="shared" si="196"/>
        <v>23.65</v>
      </c>
      <c r="L1379" s="79">
        <v>25.37</v>
      </c>
    </row>
    <row r="1380" spans="1:12" ht="30" x14ac:dyDescent="0.25">
      <c r="A1380" s="201" t="s">
        <v>1042</v>
      </c>
      <c r="B1380" s="201">
        <v>511</v>
      </c>
      <c r="C1380" s="201" t="s">
        <v>7</v>
      </c>
      <c r="D1380" s="202" t="s">
        <v>1193</v>
      </c>
      <c r="E1380" s="298" t="s">
        <v>1046</v>
      </c>
      <c r="F1380" s="299"/>
      <c r="G1380" s="201" t="s">
        <v>1064</v>
      </c>
      <c r="H1380" s="203">
        <v>0.58720000000000006</v>
      </c>
      <c r="I1380" s="204">
        <f>TRUNC(L1380*$N$2,2)</f>
        <v>21</v>
      </c>
      <c r="J1380" s="204">
        <f t="shared" si="196"/>
        <v>12.33</v>
      </c>
      <c r="L1380" s="80">
        <v>21</v>
      </c>
    </row>
    <row r="1381" spans="1:12" ht="30" x14ac:dyDescent="0.25">
      <c r="A1381" s="201" t="s">
        <v>1042</v>
      </c>
      <c r="B1381" s="201">
        <v>4015</v>
      </c>
      <c r="C1381" s="201" t="s">
        <v>7</v>
      </c>
      <c r="D1381" s="202" t="s">
        <v>1194</v>
      </c>
      <c r="E1381" s="298" t="s">
        <v>1046</v>
      </c>
      <c r="F1381" s="299"/>
      <c r="G1381" s="201" t="s">
        <v>686</v>
      </c>
      <c r="H1381" s="203">
        <v>1.1318999999999999</v>
      </c>
      <c r="I1381" s="204">
        <f>TRUNC(L1381*$N$2,2)</f>
        <v>79.61</v>
      </c>
      <c r="J1381" s="204">
        <f t="shared" si="196"/>
        <v>90.11</v>
      </c>
      <c r="L1381" s="80">
        <v>79.61</v>
      </c>
    </row>
    <row r="1382" spans="1:12" ht="15" x14ac:dyDescent="0.25">
      <c r="A1382" s="201" t="s">
        <v>1042</v>
      </c>
      <c r="B1382" s="201">
        <v>4226</v>
      </c>
      <c r="C1382" s="201" t="s">
        <v>7</v>
      </c>
      <c r="D1382" s="202" t="s">
        <v>1195</v>
      </c>
      <c r="E1382" s="298" t="s">
        <v>1046</v>
      </c>
      <c r="F1382" s="299"/>
      <c r="G1382" s="201" t="s">
        <v>24</v>
      </c>
      <c r="H1382" s="203">
        <v>0.26</v>
      </c>
      <c r="I1382" s="204">
        <f>TRUNC(L1382*$N$2,2)</f>
        <v>8.0299999999999994</v>
      </c>
      <c r="J1382" s="204">
        <f t="shared" si="196"/>
        <v>2.08</v>
      </c>
      <c r="L1382" s="80">
        <v>8.0299999999999994</v>
      </c>
    </row>
    <row r="1383" spans="1:12" ht="15" x14ac:dyDescent="0.25">
      <c r="A1383" s="205"/>
      <c r="B1383" s="205"/>
      <c r="C1383" s="205"/>
      <c r="D1383" s="206"/>
      <c r="E1383" s="206"/>
      <c r="F1383" s="207"/>
      <c r="G1383" s="206"/>
      <c r="H1383" s="207"/>
      <c r="I1383" s="206"/>
      <c r="J1383" s="207">
        <f>SUBTOTAL(9,J1378:J1382)</f>
        <v>132.59</v>
      </c>
      <c r="L1383" s="81"/>
    </row>
    <row r="1384" spans="1:12" ht="15.75" x14ac:dyDescent="0.25">
      <c r="A1384" s="190" t="s">
        <v>984</v>
      </c>
      <c r="B1384" s="190" t="s">
        <v>718</v>
      </c>
      <c r="C1384" s="190" t="s">
        <v>717</v>
      </c>
      <c r="D1384" s="191" t="s">
        <v>716</v>
      </c>
      <c r="E1384" s="294" t="s">
        <v>1037</v>
      </c>
      <c r="F1384" s="295"/>
      <c r="G1384" s="190" t="s">
        <v>715</v>
      </c>
      <c r="H1384" s="192" t="s">
        <v>714</v>
      </c>
      <c r="I1384" s="192" t="s">
        <v>713</v>
      </c>
      <c r="J1384" s="192" t="s">
        <v>221</v>
      </c>
      <c r="L1384" s="75" t="s">
        <v>713</v>
      </c>
    </row>
    <row r="1385" spans="1:12" ht="25.5" customHeight="1" x14ac:dyDescent="0.25">
      <c r="A1385" s="193" t="s">
        <v>1038</v>
      </c>
      <c r="B1385" s="193">
        <v>96110</v>
      </c>
      <c r="C1385" s="193" t="s">
        <v>7</v>
      </c>
      <c r="D1385" s="194" t="s">
        <v>574</v>
      </c>
      <c r="E1385" s="300" t="s">
        <v>1144</v>
      </c>
      <c r="F1385" s="301"/>
      <c r="G1385" s="193" t="s">
        <v>686</v>
      </c>
      <c r="H1385" s="195">
        <v>1</v>
      </c>
      <c r="I1385" s="196">
        <f>J1385</f>
        <v>65.42</v>
      </c>
      <c r="J1385" s="196">
        <f>J1397</f>
        <v>65.42</v>
      </c>
      <c r="L1385" s="77">
        <f>M1385</f>
        <v>0</v>
      </c>
    </row>
    <row r="1386" spans="1:12" ht="45" x14ac:dyDescent="0.25">
      <c r="A1386" s="197" t="s">
        <v>1040</v>
      </c>
      <c r="B1386" s="197">
        <v>88278</v>
      </c>
      <c r="C1386" s="197" t="s">
        <v>7</v>
      </c>
      <c r="D1386" s="198" t="s">
        <v>1100</v>
      </c>
      <c r="E1386" s="296" t="s">
        <v>1039</v>
      </c>
      <c r="F1386" s="297"/>
      <c r="G1386" s="197" t="s">
        <v>8</v>
      </c>
      <c r="H1386" s="199">
        <v>0.54559999999999997</v>
      </c>
      <c r="I1386" s="200">
        <f t="shared" ref="I1386:I1396" si="197">TRUNC(L1386*$N$2,2)</f>
        <v>19.059999999999999</v>
      </c>
      <c r="J1386" s="200">
        <f t="shared" ref="J1386:J1396" si="198">TRUNC(I1386*H1386,2)</f>
        <v>10.39</v>
      </c>
      <c r="L1386" s="79">
        <v>19.059999999999999</v>
      </c>
    </row>
    <row r="1387" spans="1:12" ht="45" x14ac:dyDescent="0.25">
      <c r="A1387" s="197" t="s">
        <v>1040</v>
      </c>
      <c r="B1387" s="197">
        <v>88316</v>
      </c>
      <c r="C1387" s="197" t="s">
        <v>7</v>
      </c>
      <c r="D1387" s="198" t="s">
        <v>1080</v>
      </c>
      <c r="E1387" s="296" t="s">
        <v>1039</v>
      </c>
      <c r="F1387" s="297"/>
      <c r="G1387" s="197" t="s">
        <v>8</v>
      </c>
      <c r="H1387" s="199">
        <v>0.54559999999999997</v>
      </c>
      <c r="I1387" s="200">
        <f t="shared" si="197"/>
        <v>20.170000000000002</v>
      </c>
      <c r="J1387" s="200">
        <f t="shared" si="198"/>
        <v>11</v>
      </c>
      <c r="L1387" s="79">
        <v>20.170000000000002</v>
      </c>
    </row>
    <row r="1388" spans="1:12" ht="30" x14ac:dyDescent="0.25">
      <c r="A1388" s="201" t="s">
        <v>1042</v>
      </c>
      <c r="B1388" s="201">
        <v>39413</v>
      </c>
      <c r="C1388" s="201" t="s">
        <v>7</v>
      </c>
      <c r="D1388" s="202" t="s">
        <v>1148</v>
      </c>
      <c r="E1388" s="298" t="s">
        <v>1046</v>
      </c>
      <c r="F1388" s="299"/>
      <c r="G1388" s="201" t="s">
        <v>686</v>
      </c>
      <c r="H1388" s="203">
        <v>1.0838000000000001</v>
      </c>
      <c r="I1388" s="204">
        <f t="shared" si="197"/>
        <v>20.67</v>
      </c>
      <c r="J1388" s="204">
        <f t="shared" si="198"/>
        <v>22.4</v>
      </c>
      <c r="L1388" s="80">
        <v>20.67</v>
      </c>
    </row>
    <row r="1389" spans="1:12" ht="45" x14ac:dyDescent="0.25">
      <c r="A1389" s="201" t="s">
        <v>1042</v>
      </c>
      <c r="B1389" s="201">
        <v>39427</v>
      </c>
      <c r="C1389" s="201" t="s">
        <v>7</v>
      </c>
      <c r="D1389" s="202" t="s">
        <v>1196</v>
      </c>
      <c r="E1389" s="298" t="s">
        <v>1046</v>
      </c>
      <c r="F1389" s="299"/>
      <c r="G1389" s="201" t="s">
        <v>19</v>
      </c>
      <c r="H1389" s="203">
        <v>2.2212000000000001</v>
      </c>
      <c r="I1389" s="204">
        <f t="shared" si="197"/>
        <v>3.78</v>
      </c>
      <c r="J1389" s="204">
        <f t="shared" si="198"/>
        <v>8.39</v>
      </c>
      <c r="L1389" s="80">
        <v>3.78</v>
      </c>
    </row>
    <row r="1390" spans="1:12" ht="60" x14ac:dyDescent="0.25">
      <c r="A1390" s="201" t="s">
        <v>1042</v>
      </c>
      <c r="B1390" s="201">
        <v>39430</v>
      </c>
      <c r="C1390" s="201" t="s">
        <v>7</v>
      </c>
      <c r="D1390" s="202" t="s">
        <v>1197</v>
      </c>
      <c r="E1390" s="298" t="s">
        <v>1046</v>
      </c>
      <c r="F1390" s="299"/>
      <c r="G1390" s="201" t="s">
        <v>33</v>
      </c>
      <c r="H1390" s="203">
        <v>2.0446</v>
      </c>
      <c r="I1390" s="204">
        <f t="shared" si="197"/>
        <v>1.42</v>
      </c>
      <c r="J1390" s="204">
        <f t="shared" si="198"/>
        <v>2.9</v>
      </c>
      <c r="L1390" s="80">
        <v>1.42</v>
      </c>
    </row>
    <row r="1391" spans="1:12" ht="45" x14ac:dyDescent="0.25">
      <c r="A1391" s="201" t="s">
        <v>1042</v>
      </c>
      <c r="B1391" s="201">
        <v>39432</v>
      </c>
      <c r="C1391" s="201" t="s">
        <v>7</v>
      </c>
      <c r="D1391" s="202" t="s">
        <v>1152</v>
      </c>
      <c r="E1391" s="298" t="s">
        <v>1046</v>
      </c>
      <c r="F1391" s="299"/>
      <c r="G1391" s="201" t="s">
        <v>19</v>
      </c>
      <c r="H1391" s="203">
        <v>1.4276</v>
      </c>
      <c r="I1391" s="204">
        <f t="shared" si="197"/>
        <v>2.86</v>
      </c>
      <c r="J1391" s="204">
        <f t="shared" si="198"/>
        <v>4.08</v>
      </c>
      <c r="L1391" s="80">
        <v>2.86</v>
      </c>
    </row>
    <row r="1392" spans="1:12" ht="60" x14ac:dyDescent="0.25">
      <c r="A1392" s="201" t="s">
        <v>1042</v>
      </c>
      <c r="B1392" s="201">
        <v>39434</v>
      </c>
      <c r="C1392" s="201" t="s">
        <v>7</v>
      </c>
      <c r="D1392" s="202" t="s">
        <v>1153</v>
      </c>
      <c r="E1392" s="298" t="s">
        <v>1046</v>
      </c>
      <c r="F1392" s="299"/>
      <c r="G1392" s="201" t="s">
        <v>24</v>
      </c>
      <c r="H1392" s="203">
        <v>0.69259999999999999</v>
      </c>
      <c r="I1392" s="204">
        <f t="shared" si="197"/>
        <v>3.58</v>
      </c>
      <c r="J1392" s="204">
        <f t="shared" si="198"/>
        <v>2.4700000000000002</v>
      </c>
      <c r="L1392" s="80">
        <v>3.58</v>
      </c>
    </row>
    <row r="1393" spans="1:12" ht="30" x14ac:dyDescent="0.25">
      <c r="A1393" s="201" t="s">
        <v>1042</v>
      </c>
      <c r="B1393" s="201">
        <v>39435</v>
      </c>
      <c r="C1393" s="201" t="s">
        <v>7</v>
      </c>
      <c r="D1393" s="202" t="s">
        <v>1154</v>
      </c>
      <c r="E1393" s="298" t="s">
        <v>1046</v>
      </c>
      <c r="F1393" s="299"/>
      <c r="G1393" s="201" t="s">
        <v>33</v>
      </c>
      <c r="H1393" s="203">
        <v>9.6469000000000005</v>
      </c>
      <c r="I1393" s="204">
        <f t="shared" si="197"/>
        <v>0.1</v>
      </c>
      <c r="J1393" s="204">
        <f t="shared" si="198"/>
        <v>0.96</v>
      </c>
      <c r="L1393" s="80">
        <v>0.1</v>
      </c>
    </row>
    <row r="1394" spans="1:12" ht="45" x14ac:dyDescent="0.25">
      <c r="A1394" s="201" t="s">
        <v>1042</v>
      </c>
      <c r="B1394" s="201">
        <v>39443</v>
      </c>
      <c r="C1394" s="201" t="s">
        <v>7</v>
      </c>
      <c r="D1394" s="202" t="s">
        <v>1156</v>
      </c>
      <c r="E1394" s="298" t="s">
        <v>1046</v>
      </c>
      <c r="F1394" s="299"/>
      <c r="G1394" s="201" t="s">
        <v>33</v>
      </c>
      <c r="H1394" s="203">
        <v>2.0446</v>
      </c>
      <c r="I1394" s="204">
        <f t="shared" si="197"/>
        <v>0.24</v>
      </c>
      <c r="J1394" s="204">
        <f t="shared" si="198"/>
        <v>0.49</v>
      </c>
      <c r="L1394" s="80">
        <v>0.24</v>
      </c>
    </row>
    <row r="1395" spans="1:12" ht="30" x14ac:dyDescent="0.25">
      <c r="A1395" s="201" t="s">
        <v>1042</v>
      </c>
      <c r="B1395" s="201">
        <v>40547</v>
      </c>
      <c r="C1395" s="201" t="s">
        <v>7</v>
      </c>
      <c r="D1395" s="202" t="s">
        <v>1198</v>
      </c>
      <c r="E1395" s="298" t="s">
        <v>1046</v>
      </c>
      <c r="F1395" s="299"/>
      <c r="G1395" s="201" t="s">
        <v>1137</v>
      </c>
      <c r="H1395" s="203">
        <v>2.0400000000000001E-2</v>
      </c>
      <c r="I1395" s="204">
        <f t="shared" si="197"/>
        <v>27.65</v>
      </c>
      <c r="J1395" s="204">
        <f t="shared" si="198"/>
        <v>0.56000000000000005</v>
      </c>
      <c r="L1395" s="80">
        <v>27.65</v>
      </c>
    </row>
    <row r="1396" spans="1:12" ht="45" x14ac:dyDescent="0.25">
      <c r="A1396" s="201" t="s">
        <v>1042</v>
      </c>
      <c r="B1396" s="201">
        <v>43131</v>
      </c>
      <c r="C1396" s="201" t="s">
        <v>7</v>
      </c>
      <c r="D1396" s="202" t="s">
        <v>1199</v>
      </c>
      <c r="E1396" s="298" t="s">
        <v>1046</v>
      </c>
      <c r="F1396" s="299"/>
      <c r="G1396" s="201" t="s">
        <v>24</v>
      </c>
      <c r="H1396" s="203">
        <v>6.1600000000000002E-2</v>
      </c>
      <c r="I1396" s="204">
        <f t="shared" si="197"/>
        <v>29.04</v>
      </c>
      <c r="J1396" s="204">
        <f t="shared" si="198"/>
        <v>1.78</v>
      </c>
      <c r="L1396" s="80">
        <v>29.04</v>
      </c>
    </row>
    <row r="1397" spans="1:12" ht="15" x14ac:dyDescent="0.25">
      <c r="A1397" s="205"/>
      <c r="B1397" s="205"/>
      <c r="C1397" s="205"/>
      <c r="D1397" s="206"/>
      <c r="E1397" s="206"/>
      <c r="F1397" s="207"/>
      <c r="G1397" s="206"/>
      <c r="H1397" s="207"/>
      <c r="I1397" s="206"/>
      <c r="J1397" s="207">
        <f>SUBTOTAL(9,J1386:J1396)</f>
        <v>65.42</v>
      </c>
      <c r="L1397" s="81"/>
    </row>
    <row r="1398" spans="1:12" ht="15.75" x14ac:dyDescent="0.25">
      <c r="A1398" s="190" t="s">
        <v>985</v>
      </c>
      <c r="B1398" s="190" t="s">
        <v>718</v>
      </c>
      <c r="C1398" s="190" t="s">
        <v>717</v>
      </c>
      <c r="D1398" s="191" t="s">
        <v>716</v>
      </c>
      <c r="E1398" s="294" t="s">
        <v>1037</v>
      </c>
      <c r="F1398" s="295"/>
      <c r="G1398" s="190" t="s">
        <v>715</v>
      </c>
      <c r="H1398" s="192" t="s">
        <v>714</v>
      </c>
      <c r="I1398" s="192" t="s">
        <v>713</v>
      </c>
      <c r="J1398" s="192" t="s">
        <v>221</v>
      </c>
      <c r="L1398" s="75" t="s">
        <v>713</v>
      </c>
    </row>
    <row r="1399" spans="1:12" ht="38.25" customHeight="1" x14ac:dyDescent="0.25">
      <c r="A1399" s="193" t="s">
        <v>1038</v>
      </c>
      <c r="B1399" s="193">
        <v>86931</v>
      </c>
      <c r="C1399" s="193" t="s">
        <v>7</v>
      </c>
      <c r="D1399" s="194" t="s">
        <v>150</v>
      </c>
      <c r="E1399" s="300" t="s">
        <v>1244</v>
      </c>
      <c r="F1399" s="301"/>
      <c r="G1399" s="193" t="s">
        <v>33</v>
      </c>
      <c r="H1399" s="195">
        <v>1</v>
      </c>
      <c r="I1399" s="196">
        <f>J1399</f>
        <v>504.78</v>
      </c>
      <c r="J1399" s="196">
        <f>J1402</f>
        <v>504.78</v>
      </c>
      <c r="L1399" s="77">
        <f>M1399</f>
        <v>0</v>
      </c>
    </row>
    <row r="1400" spans="1:12" ht="25.5" customHeight="1" x14ac:dyDescent="0.25">
      <c r="A1400" s="197" t="s">
        <v>1040</v>
      </c>
      <c r="B1400" s="197">
        <v>86885</v>
      </c>
      <c r="C1400" s="197" t="s">
        <v>7</v>
      </c>
      <c r="D1400" s="198" t="s">
        <v>1274</v>
      </c>
      <c r="E1400" s="296" t="s">
        <v>1244</v>
      </c>
      <c r="F1400" s="297"/>
      <c r="G1400" s="197" t="s">
        <v>33</v>
      </c>
      <c r="H1400" s="199">
        <v>1</v>
      </c>
      <c r="I1400" s="200">
        <f>TRUNC(L1400*$N$2,2)</f>
        <v>11.44</v>
      </c>
      <c r="J1400" s="200">
        <f t="shared" ref="J1400:J1401" si="199">TRUNC(I1400*H1400,2)</f>
        <v>11.44</v>
      </c>
      <c r="L1400" s="79">
        <v>11.44</v>
      </c>
    </row>
    <row r="1401" spans="1:12" ht="25.5" customHeight="1" x14ac:dyDescent="0.25">
      <c r="A1401" s="197" t="s">
        <v>1040</v>
      </c>
      <c r="B1401" s="197">
        <v>86888</v>
      </c>
      <c r="C1401" s="197" t="s">
        <v>7</v>
      </c>
      <c r="D1401" s="198" t="s">
        <v>1275</v>
      </c>
      <c r="E1401" s="296" t="s">
        <v>1244</v>
      </c>
      <c r="F1401" s="297"/>
      <c r="G1401" s="197" t="s">
        <v>33</v>
      </c>
      <c r="H1401" s="199">
        <v>1</v>
      </c>
      <c r="I1401" s="200">
        <f>TRUNC(L1401*$N$2,2)</f>
        <v>493.34</v>
      </c>
      <c r="J1401" s="200">
        <f t="shared" si="199"/>
        <v>493.34</v>
      </c>
      <c r="L1401" s="79">
        <v>493.34</v>
      </c>
    </row>
    <row r="1402" spans="1:12" ht="15" x14ac:dyDescent="0.25">
      <c r="A1402" s="205"/>
      <c r="B1402" s="205"/>
      <c r="C1402" s="205"/>
      <c r="D1402" s="206"/>
      <c r="E1402" s="206"/>
      <c r="F1402" s="207"/>
      <c r="G1402" s="206"/>
      <c r="H1402" s="207"/>
      <c r="I1402" s="206"/>
      <c r="J1402" s="207">
        <f>SUBTOTAL(9,J1400:J1401)</f>
        <v>504.78</v>
      </c>
      <c r="L1402" s="81"/>
    </row>
    <row r="1403" spans="1:12" ht="15.75" x14ac:dyDescent="0.25">
      <c r="A1403" s="190" t="s">
        <v>986</v>
      </c>
      <c r="B1403" s="190" t="s">
        <v>718</v>
      </c>
      <c r="C1403" s="190" t="s">
        <v>717</v>
      </c>
      <c r="D1403" s="191" t="s">
        <v>716</v>
      </c>
      <c r="E1403" s="294" t="s">
        <v>1037</v>
      </c>
      <c r="F1403" s="295"/>
      <c r="G1403" s="190" t="s">
        <v>715</v>
      </c>
      <c r="H1403" s="192" t="s">
        <v>714</v>
      </c>
      <c r="I1403" s="192" t="s">
        <v>713</v>
      </c>
      <c r="J1403" s="192" t="s">
        <v>221</v>
      </c>
      <c r="L1403" s="75" t="s">
        <v>713</v>
      </c>
    </row>
    <row r="1404" spans="1:12" ht="25.5" customHeight="1" x14ac:dyDescent="0.25">
      <c r="A1404" s="193" t="s">
        <v>1038</v>
      </c>
      <c r="B1404" s="193">
        <v>100849</v>
      </c>
      <c r="C1404" s="193" t="s">
        <v>7</v>
      </c>
      <c r="D1404" s="194" t="s">
        <v>151</v>
      </c>
      <c r="E1404" s="300" t="s">
        <v>1244</v>
      </c>
      <c r="F1404" s="301"/>
      <c r="G1404" s="193" t="s">
        <v>33</v>
      </c>
      <c r="H1404" s="195">
        <v>1</v>
      </c>
      <c r="I1404" s="196">
        <f>J1404</f>
        <v>46.68</v>
      </c>
      <c r="J1404" s="196">
        <f>J1408</f>
        <v>46.68</v>
      </c>
      <c r="L1404" s="77">
        <f>M1404</f>
        <v>0</v>
      </c>
    </row>
    <row r="1405" spans="1:12" ht="45" x14ac:dyDescent="0.25">
      <c r="A1405" s="197" t="s">
        <v>1040</v>
      </c>
      <c r="B1405" s="197">
        <v>88267</v>
      </c>
      <c r="C1405" s="197" t="s">
        <v>7</v>
      </c>
      <c r="D1405" s="198" t="s">
        <v>1121</v>
      </c>
      <c r="E1405" s="296" t="s">
        <v>1039</v>
      </c>
      <c r="F1405" s="297"/>
      <c r="G1405" s="197" t="s">
        <v>8</v>
      </c>
      <c r="H1405" s="199">
        <v>0.15359999999999999</v>
      </c>
      <c r="I1405" s="200">
        <f>TRUNC(L1405*$N$2,2)</f>
        <v>24.19</v>
      </c>
      <c r="J1405" s="200">
        <f t="shared" ref="J1405:J1406" si="200">TRUNC(I1405*H1405,2)</f>
        <v>3.71</v>
      </c>
      <c r="L1405" s="79">
        <v>24.19</v>
      </c>
    </row>
    <row r="1406" spans="1:12" ht="45" x14ac:dyDescent="0.25">
      <c r="A1406" s="197" t="s">
        <v>1040</v>
      </c>
      <c r="B1406" s="197">
        <v>88316</v>
      </c>
      <c r="C1406" s="197" t="s">
        <v>7</v>
      </c>
      <c r="D1406" s="198" t="s">
        <v>1080</v>
      </c>
      <c r="E1406" s="296" t="s">
        <v>1039</v>
      </c>
      <c r="F1406" s="297"/>
      <c r="G1406" s="197" t="s">
        <v>8</v>
      </c>
      <c r="H1406" s="199">
        <v>4.8399999999999999E-2</v>
      </c>
      <c r="I1406" s="200">
        <f>TRUNC(L1406*$N$2,2)</f>
        <v>20.170000000000002</v>
      </c>
      <c r="J1406" s="200">
        <f t="shared" si="200"/>
        <v>0.97</v>
      </c>
      <c r="L1406" s="79">
        <v>20.170000000000002</v>
      </c>
    </row>
    <row r="1407" spans="1:12" ht="15" x14ac:dyDescent="0.25">
      <c r="A1407" s="201" t="s">
        <v>1042</v>
      </c>
      <c r="B1407" s="201">
        <v>377</v>
      </c>
      <c r="C1407" s="201" t="s">
        <v>7</v>
      </c>
      <c r="D1407" s="202" t="s">
        <v>1276</v>
      </c>
      <c r="E1407" s="298" t="s">
        <v>1046</v>
      </c>
      <c r="F1407" s="299"/>
      <c r="G1407" s="201" t="s">
        <v>33</v>
      </c>
      <c r="H1407" s="203">
        <v>1</v>
      </c>
      <c r="I1407" s="204">
        <f>TRUNC(L1407*$N$2,2)</f>
        <v>42</v>
      </c>
      <c r="J1407" s="204">
        <f>TRUNC(I1407*H1407,2)</f>
        <v>42</v>
      </c>
      <c r="L1407" s="80">
        <v>42</v>
      </c>
    </row>
    <row r="1408" spans="1:12" ht="15" x14ac:dyDescent="0.25">
      <c r="A1408" s="205"/>
      <c r="B1408" s="205"/>
      <c r="C1408" s="205"/>
      <c r="D1408" s="206"/>
      <c r="E1408" s="206"/>
      <c r="F1408" s="207"/>
      <c r="G1408" s="206"/>
      <c r="H1408" s="207"/>
      <c r="I1408" s="206"/>
      <c r="J1408" s="207">
        <f>SUBTOTAL(9,J1405:J1407)</f>
        <v>46.68</v>
      </c>
      <c r="L1408" s="81"/>
    </row>
    <row r="1409" spans="1:12" ht="15.75" x14ac:dyDescent="0.25">
      <c r="A1409" s="190" t="s">
        <v>987</v>
      </c>
      <c r="B1409" s="190" t="s">
        <v>718</v>
      </c>
      <c r="C1409" s="190" t="s">
        <v>717</v>
      </c>
      <c r="D1409" s="191" t="s">
        <v>716</v>
      </c>
      <c r="E1409" s="294" t="s">
        <v>1037</v>
      </c>
      <c r="F1409" s="295"/>
      <c r="G1409" s="190" t="s">
        <v>715</v>
      </c>
      <c r="H1409" s="192" t="s">
        <v>714</v>
      </c>
      <c r="I1409" s="192" t="s">
        <v>713</v>
      </c>
      <c r="J1409" s="192" t="s">
        <v>221</v>
      </c>
      <c r="L1409" s="75" t="s">
        <v>713</v>
      </c>
    </row>
    <row r="1410" spans="1:12" ht="38.25" customHeight="1" x14ac:dyDescent="0.25">
      <c r="A1410" s="193" t="s">
        <v>1038</v>
      </c>
      <c r="B1410" s="193">
        <v>95471</v>
      </c>
      <c r="C1410" s="193" t="s">
        <v>7</v>
      </c>
      <c r="D1410" s="194" t="s">
        <v>152</v>
      </c>
      <c r="E1410" s="300" t="s">
        <v>1244</v>
      </c>
      <c r="F1410" s="301"/>
      <c r="G1410" s="193" t="s">
        <v>33</v>
      </c>
      <c r="H1410" s="195">
        <v>1</v>
      </c>
      <c r="I1410" s="196">
        <f>J1410</f>
        <v>778.67</v>
      </c>
      <c r="J1410" s="196">
        <f>J1417</f>
        <v>778.67</v>
      </c>
      <c r="L1410" s="77">
        <f>M1410</f>
        <v>0</v>
      </c>
    </row>
    <row r="1411" spans="1:12" ht="45" x14ac:dyDescent="0.25">
      <c r="A1411" s="197" t="s">
        <v>1040</v>
      </c>
      <c r="B1411" s="197">
        <v>88267</v>
      </c>
      <c r="C1411" s="197" t="s">
        <v>7</v>
      </c>
      <c r="D1411" s="198" t="s">
        <v>1121</v>
      </c>
      <c r="E1411" s="296" t="s">
        <v>1039</v>
      </c>
      <c r="F1411" s="297"/>
      <c r="G1411" s="197" t="s">
        <v>8</v>
      </c>
      <c r="H1411" s="199">
        <v>1.1539999999999999</v>
      </c>
      <c r="I1411" s="200">
        <f t="shared" ref="I1411:I1416" si="201">TRUNC(L1411*$N$2,2)</f>
        <v>24.19</v>
      </c>
      <c r="J1411" s="200">
        <f t="shared" ref="J1411:J1416" si="202">TRUNC(I1411*H1411,2)</f>
        <v>27.91</v>
      </c>
      <c r="L1411" s="79">
        <v>24.19</v>
      </c>
    </row>
    <row r="1412" spans="1:12" ht="45" x14ac:dyDescent="0.25">
      <c r="A1412" s="197" t="s">
        <v>1040</v>
      </c>
      <c r="B1412" s="197">
        <v>88316</v>
      </c>
      <c r="C1412" s="197" t="s">
        <v>7</v>
      </c>
      <c r="D1412" s="198" t="s">
        <v>1080</v>
      </c>
      <c r="E1412" s="296" t="s">
        <v>1039</v>
      </c>
      <c r="F1412" s="297"/>
      <c r="G1412" s="197" t="s">
        <v>8</v>
      </c>
      <c r="H1412" s="199">
        <v>0.55649999999999999</v>
      </c>
      <c r="I1412" s="200">
        <f t="shared" si="201"/>
        <v>20.170000000000002</v>
      </c>
      <c r="J1412" s="200">
        <f t="shared" si="202"/>
        <v>11.22</v>
      </c>
      <c r="L1412" s="79">
        <v>20.170000000000002</v>
      </c>
    </row>
    <row r="1413" spans="1:12" ht="45" x14ac:dyDescent="0.25">
      <c r="A1413" s="201" t="s">
        <v>1042</v>
      </c>
      <c r="B1413" s="201">
        <v>4384</v>
      </c>
      <c r="C1413" s="201" t="s">
        <v>7</v>
      </c>
      <c r="D1413" s="202" t="s">
        <v>1277</v>
      </c>
      <c r="E1413" s="298" t="s">
        <v>1046</v>
      </c>
      <c r="F1413" s="299"/>
      <c r="G1413" s="201" t="s">
        <v>33</v>
      </c>
      <c r="H1413" s="203">
        <v>2</v>
      </c>
      <c r="I1413" s="204">
        <f t="shared" si="201"/>
        <v>22.75</v>
      </c>
      <c r="J1413" s="204">
        <f t="shared" si="202"/>
        <v>45.5</v>
      </c>
      <c r="L1413" s="80">
        <v>22.75</v>
      </c>
    </row>
    <row r="1414" spans="1:12" ht="30" x14ac:dyDescent="0.25">
      <c r="A1414" s="201" t="s">
        <v>1042</v>
      </c>
      <c r="B1414" s="201">
        <v>6138</v>
      </c>
      <c r="C1414" s="201" t="s">
        <v>7</v>
      </c>
      <c r="D1414" s="202" t="s">
        <v>1278</v>
      </c>
      <c r="E1414" s="298" t="s">
        <v>1046</v>
      </c>
      <c r="F1414" s="299"/>
      <c r="G1414" s="201" t="s">
        <v>33</v>
      </c>
      <c r="H1414" s="203">
        <v>1</v>
      </c>
      <c r="I1414" s="204">
        <f t="shared" si="201"/>
        <v>10.29</v>
      </c>
      <c r="J1414" s="204">
        <f t="shared" si="202"/>
        <v>10.29</v>
      </c>
      <c r="L1414" s="80">
        <v>10.29</v>
      </c>
    </row>
    <row r="1415" spans="1:12" ht="30" x14ac:dyDescent="0.25">
      <c r="A1415" s="201" t="s">
        <v>1042</v>
      </c>
      <c r="B1415" s="201">
        <v>36520</v>
      </c>
      <c r="C1415" s="201" t="s">
        <v>7</v>
      </c>
      <c r="D1415" s="202" t="s">
        <v>1279</v>
      </c>
      <c r="E1415" s="298" t="s">
        <v>1046</v>
      </c>
      <c r="F1415" s="299"/>
      <c r="G1415" s="201" t="s">
        <v>33</v>
      </c>
      <c r="H1415" s="203">
        <v>1</v>
      </c>
      <c r="I1415" s="204">
        <f t="shared" si="201"/>
        <v>674.82</v>
      </c>
      <c r="J1415" s="204">
        <f t="shared" si="202"/>
        <v>674.82</v>
      </c>
      <c r="L1415" s="80">
        <v>674.82</v>
      </c>
    </row>
    <row r="1416" spans="1:12" ht="15" x14ac:dyDescent="0.25">
      <c r="A1416" s="201" t="s">
        <v>1042</v>
      </c>
      <c r="B1416" s="201">
        <v>37329</v>
      </c>
      <c r="C1416" s="201" t="s">
        <v>7</v>
      </c>
      <c r="D1416" s="202" t="s">
        <v>1280</v>
      </c>
      <c r="E1416" s="298" t="s">
        <v>1046</v>
      </c>
      <c r="F1416" s="299"/>
      <c r="G1416" s="201" t="s">
        <v>24</v>
      </c>
      <c r="H1416" s="203">
        <v>8.8099999999999998E-2</v>
      </c>
      <c r="I1416" s="204">
        <f t="shared" si="201"/>
        <v>101.41</v>
      </c>
      <c r="J1416" s="204">
        <f t="shared" si="202"/>
        <v>8.93</v>
      </c>
      <c r="L1416" s="80">
        <v>101.41</v>
      </c>
    </row>
    <row r="1417" spans="1:12" ht="15" x14ac:dyDescent="0.25">
      <c r="A1417" s="205"/>
      <c r="B1417" s="205"/>
      <c r="C1417" s="205"/>
      <c r="D1417" s="206"/>
      <c r="E1417" s="206"/>
      <c r="F1417" s="207"/>
      <c r="G1417" s="206"/>
      <c r="H1417" s="207"/>
      <c r="I1417" s="206"/>
      <c r="J1417" s="207">
        <f>SUBTOTAL(9,J1411:J1416)</f>
        <v>778.67</v>
      </c>
      <c r="L1417" s="81"/>
    </row>
    <row r="1418" spans="1:12" ht="15.75" x14ac:dyDescent="0.25">
      <c r="A1418" s="190" t="s">
        <v>988</v>
      </c>
      <c r="B1418" s="190" t="s">
        <v>718</v>
      </c>
      <c r="C1418" s="190" t="s">
        <v>717</v>
      </c>
      <c r="D1418" s="191" t="s">
        <v>716</v>
      </c>
      <c r="E1418" s="294" t="s">
        <v>1037</v>
      </c>
      <c r="F1418" s="295"/>
      <c r="G1418" s="190" t="s">
        <v>715</v>
      </c>
      <c r="H1418" s="192" t="s">
        <v>714</v>
      </c>
      <c r="I1418" s="192" t="s">
        <v>713</v>
      </c>
      <c r="J1418" s="192" t="s">
        <v>221</v>
      </c>
      <c r="L1418" s="75" t="s">
        <v>713</v>
      </c>
    </row>
    <row r="1419" spans="1:12" ht="38.25" customHeight="1" x14ac:dyDescent="0.25">
      <c r="A1419" s="193" t="s">
        <v>1038</v>
      </c>
      <c r="B1419" s="193">
        <v>86877</v>
      </c>
      <c r="C1419" s="193" t="s">
        <v>7</v>
      </c>
      <c r="D1419" s="194" t="s">
        <v>371</v>
      </c>
      <c r="E1419" s="300" t="s">
        <v>1244</v>
      </c>
      <c r="F1419" s="301"/>
      <c r="G1419" s="193" t="s">
        <v>33</v>
      </c>
      <c r="H1419" s="195">
        <v>1</v>
      </c>
      <c r="I1419" s="196">
        <f>J1419</f>
        <v>60.44</v>
      </c>
      <c r="J1419" s="196">
        <f>J1424</f>
        <v>60.44</v>
      </c>
      <c r="L1419" s="77">
        <f>M1419</f>
        <v>0</v>
      </c>
    </row>
    <row r="1420" spans="1:12" ht="45" x14ac:dyDescent="0.25">
      <c r="A1420" s="197" t="s">
        <v>1040</v>
      </c>
      <c r="B1420" s="197">
        <v>88267</v>
      </c>
      <c r="C1420" s="197" t="s">
        <v>7</v>
      </c>
      <c r="D1420" s="198" t="s">
        <v>1121</v>
      </c>
      <c r="E1420" s="296" t="s">
        <v>1039</v>
      </c>
      <c r="F1420" s="297"/>
      <c r="G1420" s="197" t="s">
        <v>8</v>
      </c>
      <c r="H1420" s="199">
        <v>0.17399999999999999</v>
      </c>
      <c r="I1420" s="200">
        <f>TRUNC(L1420*$N$2,2)</f>
        <v>24.19</v>
      </c>
      <c r="J1420" s="200">
        <f t="shared" ref="J1420:J1423" si="203">TRUNC(I1420*H1420,2)</f>
        <v>4.2</v>
      </c>
      <c r="L1420" s="79">
        <v>24.19</v>
      </c>
    </row>
    <row r="1421" spans="1:12" ht="45" x14ac:dyDescent="0.25">
      <c r="A1421" s="197" t="s">
        <v>1040</v>
      </c>
      <c r="B1421" s="197">
        <v>88316</v>
      </c>
      <c r="C1421" s="197" t="s">
        <v>7</v>
      </c>
      <c r="D1421" s="198" t="s">
        <v>1080</v>
      </c>
      <c r="E1421" s="296" t="s">
        <v>1039</v>
      </c>
      <c r="F1421" s="297"/>
      <c r="G1421" s="197" t="s">
        <v>8</v>
      </c>
      <c r="H1421" s="199">
        <v>5.4800000000000001E-2</v>
      </c>
      <c r="I1421" s="200">
        <f>TRUNC(L1421*$N$2,2)</f>
        <v>20.170000000000002</v>
      </c>
      <c r="J1421" s="200">
        <f t="shared" si="203"/>
        <v>1.1000000000000001</v>
      </c>
      <c r="L1421" s="79">
        <v>20.170000000000002</v>
      </c>
    </row>
    <row r="1422" spans="1:12" ht="30" x14ac:dyDescent="0.25">
      <c r="A1422" s="201" t="s">
        <v>1042</v>
      </c>
      <c r="B1422" s="201">
        <v>3146</v>
      </c>
      <c r="C1422" s="201" t="s">
        <v>7</v>
      </c>
      <c r="D1422" s="202" t="s">
        <v>1255</v>
      </c>
      <c r="E1422" s="298" t="s">
        <v>1046</v>
      </c>
      <c r="F1422" s="299"/>
      <c r="G1422" s="201" t="s">
        <v>33</v>
      </c>
      <c r="H1422" s="203">
        <v>4.8000000000000001E-2</v>
      </c>
      <c r="I1422" s="204">
        <f>TRUNC(L1422*$N$2,2)</f>
        <v>2</v>
      </c>
      <c r="J1422" s="204">
        <f t="shared" si="203"/>
        <v>0.09</v>
      </c>
      <c r="L1422" s="80">
        <v>2</v>
      </c>
    </row>
    <row r="1423" spans="1:12" ht="30" x14ac:dyDescent="0.25">
      <c r="A1423" s="201" t="s">
        <v>1042</v>
      </c>
      <c r="B1423" s="201">
        <v>37588</v>
      </c>
      <c r="C1423" s="201" t="s">
        <v>7</v>
      </c>
      <c r="D1423" s="202" t="s">
        <v>1281</v>
      </c>
      <c r="E1423" s="298" t="s">
        <v>1046</v>
      </c>
      <c r="F1423" s="299"/>
      <c r="G1423" s="201" t="s">
        <v>33</v>
      </c>
      <c r="H1423" s="203">
        <v>1</v>
      </c>
      <c r="I1423" s="204">
        <f>TRUNC(L1423*$N$2,2)</f>
        <v>55.05</v>
      </c>
      <c r="J1423" s="204">
        <f t="shared" si="203"/>
        <v>55.05</v>
      </c>
      <c r="L1423" s="80">
        <v>55.05</v>
      </c>
    </row>
    <row r="1424" spans="1:12" ht="15" x14ac:dyDescent="0.25">
      <c r="A1424" s="205"/>
      <c r="B1424" s="205"/>
      <c r="C1424" s="205"/>
      <c r="D1424" s="206"/>
      <c r="E1424" s="206"/>
      <c r="F1424" s="207"/>
      <c r="G1424" s="206"/>
      <c r="H1424" s="207"/>
      <c r="I1424" s="206"/>
      <c r="J1424" s="207">
        <f>SUBTOTAL(9,J1420:J1423)</f>
        <v>60.44</v>
      </c>
      <c r="L1424" s="81"/>
    </row>
    <row r="1425" spans="1:12" ht="15.75" x14ac:dyDescent="0.25">
      <c r="A1425" s="190" t="s">
        <v>989</v>
      </c>
      <c r="B1425" s="190" t="s">
        <v>718</v>
      </c>
      <c r="C1425" s="190" t="s">
        <v>717</v>
      </c>
      <c r="D1425" s="191" t="s">
        <v>716</v>
      </c>
      <c r="E1425" s="294" t="s">
        <v>1037</v>
      </c>
      <c r="F1425" s="295"/>
      <c r="G1425" s="190" t="s">
        <v>715</v>
      </c>
      <c r="H1425" s="192" t="s">
        <v>714</v>
      </c>
      <c r="I1425" s="192" t="s">
        <v>713</v>
      </c>
      <c r="J1425" s="192" t="s">
        <v>221</v>
      </c>
      <c r="L1425" s="75" t="s">
        <v>713</v>
      </c>
    </row>
    <row r="1426" spans="1:12" ht="25.5" customHeight="1" x14ac:dyDescent="0.25">
      <c r="A1426" s="193" t="s">
        <v>1038</v>
      </c>
      <c r="B1426" s="193">
        <v>86885</v>
      </c>
      <c r="C1426" s="193" t="s">
        <v>7</v>
      </c>
      <c r="D1426" s="194" t="s">
        <v>372</v>
      </c>
      <c r="E1426" s="300" t="s">
        <v>1244</v>
      </c>
      <c r="F1426" s="301"/>
      <c r="G1426" s="193" t="s">
        <v>33</v>
      </c>
      <c r="H1426" s="195">
        <v>1</v>
      </c>
      <c r="I1426" s="196">
        <f>J1426</f>
        <v>11.440000000000001</v>
      </c>
      <c r="J1426" s="196">
        <f>J1431</f>
        <v>11.440000000000001</v>
      </c>
      <c r="L1426" s="77">
        <f>M1426</f>
        <v>0</v>
      </c>
    </row>
    <row r="1427" spans="1:12" ht="45" x14ac:dyDescent="0.25">
      <c r="A1427" s="197" t="s">
        <v>1040</v>
      </c>
      <c r="B1427" s="197">
        <v>88267</v>
      </c>
      <c r="C1427" s="197" t="s">
        <v>7</v>
      </c>
      <c r="D1427" s="198" t="s">
        <v>1121</v>
      </c>
      <c r="E1427" s="296" t="s">
        <v>1039</v>
      </c>
      <c r="F1427" s="297"/>
      <c r="G1427" s="197" t="s">
        <v>8</v>
      </c>
      <c r="H1427" s="199">
        <v>0.1525</v>
      </c>
      <c r="I1427" s="200">
        <f>TRUNC(L1427*$N$2,2)</f>
        <v>24.19</v>
      </c>
      <c r="J1427" s="200">
        <f t="shared" ref="J1427:J1430" si="204">TRUNC(I1427*H1427,2)</f>
        <v>3.68</v>
      </c>
      <c r="L1427" s="79">
        <v>24.19</v>
      </c>
    </row>
    <row r="1428" spans="1:12" ht="45" x14ac:dyDescent="0.25">
      <c r="A1428" s="197" t="s">
        <v>1040</v>
      </c>
      <c r="B1428" s="197">
        <v>88316</v>
      </c>
      <c r="C1428" s="197" t="s">
        <v>7</v>
      </c>
      <c r="D1428" s="198" t="s">
        <v>1080</v>
      </c>
      <c r="E1428" s="296" t="s">
        <v>1039</v>
      </c>
      <c r="F1428" s="297"/>
      <c r="G1428" s="197" t="s">
        <v>8</v>
      </c>
      <c r="H1428" s="199">
        <v>4.8099999999999997E-2</v>
      </c>
      <c r="I1428" s="200">
        <f>TRUNC(L1428*$N$2,2)</f>
        <v>20.170000000000002</v>
      </c>
      <c r="J1428" s="200">
        <f t="shared" si="204"/>
        <v>0.97</v>
      </c>
      <c r="L1428" s="79">
        <v>20.170000000000002</v>
      </c>
    </row>
    <row r="1429" spans="1:12" ht="30" x14ac:dyDescent="0.25">
      <c r="A1429" s="201" t="s">
        <v>1042</v>
      </c>
      <c r="B1429" s="201">
        <v>3146</v>
      </c>
      <c r="C1429" s="201" t="s">
        <v>7</v>
      </c>
      <c r="D1429" s="202" t="s">
        <v>1255</v>
      </c>
      <c r="E1429" s="298" t="s">
        <v>1046</v>
      </c>
      <c r="F1429" s="299"/>
      <c r="G1429" s="201" t="s">
        <v>33</v>
      </c>
      <c r="H1429" s="203">
        <v>2.1000000000000001E-2</v>
      </c>
      <c r="I1429" s="204">
        <f>TRUNC(L1429*$N$2,2)</f>
        <v>2</v>
      </c>
      <c r="J1429" s="204">
        <f t="shared" si="204"/>
        <v>0.04</v>
      </c>
      <c r="L1429" s="80">
        <v>2</v>
      </c>
    </row>
    <row r="1430" spans="1:12" ht="30" x14ac:dyDescent="0.25">
      <c r="A1430" s="201" t="s">
        <v>1042</v>
      </c>
      <c r="B1430" s="201">
        <v>11681</v>
      </c>
      <c r="C1430" s="201" t="s">
        <v>7</v>
      </c>
      <c r="D1430" s="202" t="s">
        <v>1282</v>
      </c>
      <c r="E1430" s="298" t="s">
        <v>1046</v>
      </c>
      <c r="F1430" s="299"/>
      <c r="G1430" s="201" t="s">
        <v>33</v>
      </c>
      <c r="H1430" s="203">
        <v>1</v>
      </c>
      <c r="I1430" s="204">
        <f>TRUNC(L1430*$N$2,2)</f>
        <v>6.75</v>
      </c>
      <c r="J1430" s="204">
        <f t="shared" si="204"/>
        <v>6.75</v>
      </c>
      <c r="L1430" s="80">
        <v>6.75</v>
      </c>
    </row>
    <row r="1431" spans="1:12" ht="15" x14ac:dyDescent="0.25">
      <c r="A1431" s="205"/>
      <c r="B1431" s="205"/>
      <c r="C1431" s="205"/>
      <c r="D1431" s="206"/>
      <c r="E1431" s="206"/>
      <c r="F1431" s="207"/>
      <c r="G1431" s="206"/>
      <c r="H1431" s="207"/>
      <c r="I1431" s="206"/>
      <c r="J1431" s="207">
        <f>SUBTOTAL(9,J1427:J1430)</f>
        <v>11.440000000000001</v>
      </c>
      <c r="L1431" s="81"/>
    </row>
    <row r="1432" spans="1:12" ht="15.75" x14ac:dyDescent="0.25">
      <c r="A1432" s="190" t="s">
        <v>990</v>
      </c>
      <c r="B1432" s="190" t="s">
        <v>718</v>
      </c>
      <c r="C1432" s="190" t="s">
        <v>717</v>
      </c>
      <c r="D1432" s="191" t="s">
        <v>716</v>
      </c>
      <c r="E1432" s="294" t="s">
        <v>1037</v>
      </c>
      <c r="F1432" s="295"/>
      <c r="G1432" s="190" t="s">
        <v>715</v>
      </c>
      <c r="H1432" s="192" t="s">
        <v>714</v>
      </c>
      <c r="I1432" s="192" t="s">
        <v>713</v>
      </c>
      <c r="J1432" s="192" t="s">
        <v>221</v>
      </c>
      <c r="L1432" s="75" t="s">
        <v>713</v>
      </c>
    </row>
    <row r="1433" spans="1:12" ht="25.5" customHeight="1" x14ac:dyDescent="0.25">
      <c r="A1433" s="193" t="s">
        <v>1038</v>
      </c>
      <c r="B1433" s="193">
        <v>86882</v>
      </c>
      <c r="C1433" s="193" t="s">
        <v>7</v>
      </c>
      <c r="D1433" s="194" t="s">
        <v>153</v>
      </c>
      <c r="E1433" s="300" t="s">
        <v>1244</v>
      </c>
      <c r="F1433" s="301"/>
      <c r="G1433" s="193" t="s">
        <v>33</v>
      </c>
      <c r="H1433" s="195">
        <v>1</v>
      </c>
      <c r="I1433" s="196">
        <f>J1433</f>
        <v>21.23</v>
      </c>
      <c r="J1433" s="196">
        <f>J1438</f>
        <v>21.23</v>
      </c>
      <c r="L1433" s="77">
        <f>M1433</f>
        <v>0</v>
      </c>
    </row>
    <row r="1434" spans="1:12" ht="45" x14ac:dyDescent="0.25">
      <c r="A1434" s="197" t="s">
        <v>1040</v>
      </c>
      <c r="B1434" s="197">
        <v>88267</v>
      </c>
      <c r="C1434" s="197" t="s">
        <v>7</v>
      </c>
      <c r="D1434" s="198" t="s">
        <v>1121</v>
      </c>
      <c r="E1434" s="296" t="s">
        <v>1039</v>
      </c>
      <c r="F1434" s="297"/>
      <c r="G1434" s="197" t="s">
        <v>8</v>
      </c>
      <c r="H1434" s="199">
        <v>0.1356</v>
      </c>
      <c r="I1434" s="200">
        <f>TRUNC(L1434*$N$2,2)</f>
        <v>24.19</v>
      </c>
      <c r="J1434" s="200">
        <f t="shared" ref="J1434:J1437" si="205">TRUNC(I1434*H1434,2)</f>
        <v>3.28</v>
      </c>
      <c r="L1434" s="79">
        <v>24.19</v>
      </c>
    </row>
    <row r="1435" spans="1:12" ht="45" x14ac:dyDescent="0.25">
      <c r="A1435" s="197" t="s">
        <v>1040</v>
      </c>
      <c r="B1435" s="197">
        <v>88316</v>
      </c>
      <c r="C1435" s="197" t="s">
        <v>7</v>
      </c>
      <c r="D1435" s="198" t="s">
        <v>1080</v>
      </c>
      <c r="E1435" s="296" t="s">
        <v>1039</v>
      </c>
      <c r="F1435" s="297"/>
      <c r="G1435" s="197" t="s">
        <v>8</v>
      </c>
      <c r="H1435" s="199">
        <v>4.2700000000000002E-2</v>
      </c>
      <c r="I1435" s="200">
        <f>TRUNC(L1435*$N$2,2)</f>
        <v>20.170000000000002</v>
      </c>
      <c r="J1435" s="200">
        <f t="shared" si="205"/>
        <v>0.86</v>
      </c>
      <c r="L1435" s="79">
        <v>20.170000000000002</v>
      </c>
    </row>
    <row r="1436" spans="1:12" ht="30" x14ac:dyDescent="0.25">
      <c r="A1436" s="201" t="s">
        <v>1042</v>
      </c>
      <c r="B1436" s="201">
        <v>3146</v>
      </c>
      <c r="C1436" s="201" t="s">
        <v>7</v>
      </c>
      <c r="D1436" s="202" t="s">
        <v>1255</v>
      </c>
      <c r="E1436" s="298" t="s">
        <v>1046</v>
      </c>
      <c r="F1436" s="299"/>
      <c r="G1436" s="201" t="s">
        <v>33</v>
      </c>
      <c r="H1436" s="203">
        <v>4.2000000000000003E-2</v>
      </c>
      <c r="I1436" s="204">
        <f>TRUNC(L1436*$N$2,2)</f>
        <v>2</v>
      </c>
      <c r="J1436" s="204">
        <f t="shared" si="205"/>
        <v>0.08</v>
      </c>
      <c r="L1436" s="80">
        <v>2</v>
      </c>
    </row>
    <row r="1437" spans="1:12" ht="15" x14ac:dyDescent="0.25">
      <c r="A1437" s="201" t="s">
        <v>1042</v>
      </c>
      <c r="B1437" s="201">
        <v>6146</v>
      </c>
      <c r="C1437" s="201" t="s">
        <v>7</v>
      </c>
      <c r="D1437" s="202" t="s">
        <v>1283</v>
      </c>
      <c r="E1437" s="298" t="s">
        <v>1046</v>
      </c>
      <c r="F1437" s="299"/>
      <c r="G1437" s="201" t="s">
        <v>33</v>
      </c>
      <c r="H1437" s="203">
        <v>1</v>
      </c>
      <c r="I1437" s="204">
        <f>TRUNC(L1437*$N$2,2)</f>
        <v>17.010000000000002</v>
      </c>
      <c r="J1437" s="204">
        <f t="shared" si="205"/>
        <v>17.010000000000002</v>
      </c>
      <c r="L1437" s="80">
        <v>17.010000000000002</v>
      </c>
    </row>
    <row r="1438" spans="1:12" ht="15" x14ac:dyDescent="0.25">
      <c r="A1438" s="205"/>
      <c r="B1438" s="205"/>
      <c r="C1438" s="205"/>
      <c r="D1438" s="206"/>
      <c r="E1438" s="206"/>
      <c r="F1438" s="207"/>
      <c r="G1438" s="206"/>
      <c r="H1438" s="207"/>
      <c r="I1438" s="206"/>
      <c r="J1438" s="207">
        <f>SUBTOTAL(9,J1434:J1437)</f>
        <v>21.23</v>
      </c>
      <c r="L1438" s="81"/>
    </row>
    <row r="1439" spans="1:12" ht="15.75" x14ac:dyDescent="0.25">
      <c r="A1439" s="190" t="s">
        <v>991</v>
      </c>
      <c r="B1439" s="190" t="s">
        <v>718</v>
      </c>
      <c r="C1439" s="190" t="s">
        <v>717</v>
      </c>
      <c r="D1439" s="191" t="s">
        <v>716</v>
      </c>
      <c r="E1439" s="294" t="s">
        <v>1037</v>
      </c>
      <c r="F1439" s="295"/>
      <c r="G1439" s="190" t="s">
        <v>715</v>
      </c>
      <c r="H1439" s="192" t="s">
        <v>714</v>
      </c>
      <c r="I1439" s="192" t="s">
        <v>713</v>
      </c>
      <c r="J1439" s="192" t="s">
        <v>221</v>
      </c>
      <c r="L1439" s="75" t="s">
        <v>713</v>
      </c>
    </row>
    <row r="1440" spans="1:12" ht="25.5" customHeight="1" x14ac:dyDescent="0.25">
      <c r="A1440" s="193" t="s">
        <v>1038</v>
      </c>
      <c r="B1440" s="193">
        <v>86902</v>
      </c>
      <c r="C1440" s="193" t="s">
        <v>7</v>
      </c>
      <c r="D1440" s="194" t="s">
        <v>375</v>
      </c>
      <c r="E1440" s="300" t="s">
        <v>1244</v>
      </c>
      <c r="F1440" s="301"/>
      <c r="G1440" s="193" t="s">
        <v>33</v>
      </c>
      <c r="H1440" s="195">
        <v>1</v>
      </c>
      <c r="I1440" s="196">
        <f>J1440</f>
        <v>310.13</v>
      </c>
      <c r="J1440" s="196">
        <f>J1446</f>
        <v>310.13</v>
      </c>
      <c r="L1440" s="77">
        <f>M1440</f>
        <v>0</v>
      </c>
    </row>
    <row r="1441" spans="1:12" ht="45" x14ac:dyDescent="0.25">
      <c r="A1441" s="197" t="s">
        <v>1040</v>
      </c>
      <c r="B1441" s="197">
        <v>88267</v>
      </c>
      <c r="C1441" s="197" t="s">
        <v>7</v>
      </c>
      <c r="D1441" s="198" t="s">
        <v>1121</v>
      </c>
      <c r="E1441" s="296" t="s">
        <v>1039</v>
      </c>
      <c r="F1441" s="297"/>
      <c r="G1441" s="197" t="s">
        <v>8</v>
      </c>
      <c r="H1441" s="199">
        <v>0.87880000000000003</v>
      </c>
      <c r="I1441" s="200">
        <f>TRUNC(L1441*$N$2,2)</f>
        <v>24.19</v>
      </c>
      <c r="J1441" s="200">
        <f t="shared" ref="J1441:J1445" si="206">TRUNC(I1441*H1441,2)</f>
        <v>21.25</v>
      </c>
      <c r="L1441" s="79">
        <v>24.19</v>
      </c>
    </row>
    <row r="1442" spans="1:12" ht="45" x14ac:dyDescent="0.25">
      <c r="A1442" s="197" t="s">
        <v>1040</v>
      </c>
      <c r="B1442" s="197">
        <v>88316</v>
      </c>
      <c r="C1442" s="197" t="s">
        <v>7</v>
      </c>
      <c r="D1442" s="198" t="s">
        <v>1080</v>
      </c>
      <c r="E1442" s="296" t="s">
        <v>1039</v>
      </c>
      <c r="F1442" s="297"/>
      <c r="G1442" s="197" t="s">
        <v>8</v>
      </c>
      <c r="H1442" s="199">
        <v>0.44429999999999997</v>
      </c>
      <c r="I1442" s="200">
        <f>TRUNC(L1442*$N$2,2)</f>
        <v>20.170000000000002</v>
      </c>
      <c r="J1442" s="200">
        <f t="shared" si="206"/>
        <v>8.9600000000000009</v>
      </c>
      <c r="L1442" s="79">
        <v>20.170000000000002</v>
      </c>
    </row>
    <row r="1443" spans="1:12" ht="45" x14ac:dyDescent="0.25">
      <c r="A1443" s="201" t="s">
        <v>1042</v>
      </c>
      <c r="B1443" s="201">
        <v>4351</v>
      </c>
      <c r="C1443" s="201" t="s">
        <v>7</v>
      </c>
      <c r="D1443" s="202" t="s">
        <v>1288</v>
      </c>
      <c r="E1443" s="298" t="s">
        <v>1046</v>
      </c>
      <c r="F1443" s="299"/>
      <c r="G1443" s="201" t="s">
        <v>33</v>
      </c>
      <c r="H1443" s="203">
        <v>6</v>
      </c>
      <c r="I1443" s="204">
        <f>TRUNC(L1443*$N$2,2)</f>
        <v>16.87</v>
      </c>
      <c r="J1443" s="204">
        <f t="shared" si="206"/>
        <v>101.22</v>
      </c>
      <c r="L1443" s="80">
        <v>16.87</v>
      </c>
    </row>
    <row r="1444" spans="1:12" ht="30" x14ac:dyDescent="0.25">
      <c r="A1444" s="201" t="s">
        <v>1042</v>
      </c>
      <c r="B1444" s="201">
        <v>36794</v>
      </c>
      <c r="C1444" s="201" t="s">
        <v>7</v>
      </c>
      <c r="D1444" s="202" t="s">
        <v>1289</v>
      </c>
      <c r="E1444" s="298" t="s">
        <v>1046</v>
      </c>
      <c r="F1444" s="299"/>
      <c r="G1444" s="201" t="s">
        <v>33</v>
      </c>
      <c r="H1444" s="203">
        <v>1</v>
      </c>
      <c r="I1444" s="204">
        <f>TRUNC(L1444*$N$2,2)</f>
        <v>170.95</v>
      </c>
      <c r="J1444" s="204">
        <f t="shared" si="206"/>
        <v>170.95</v>
      </c>
      <c r="L1444" s="80">
        <v>170.95</v>
      </c>
    </row>
    <row r="1445" spans="1:12" ht="15" x14ac:dyDescent="0.25">
      <c r="A1445" s="201" t="s">
        <v>1042</v>
      </c>
      <c r="B1445" s="201">
        <v>37329</v>
      </c>
      <c r="C1445" s="201" t="s">
        <v>7</v>
      </c>
      <c r="D1445" s="202" t="s">
        <v>1280</v>
      </c>
      <c r="E1445" s="298" t="s">
        <v>1046</v>
      </c>
      <c r="F1445" s="299"/>
      <c r="G1445" s="201" t="s">
        <v>24</v>
      </c>
      <c r="H1445" s="203">
        <v>7.6499999999999999E-2</v>
      </c>
      <c r="I1445" s="204">
        <f>TRUNC(L1445*$N$2,2)</f>
        <v>101.41</v>
      </c>
      <c r="J1445" s="204">
        <f t="shared" si="206"/>
        <v>7.75</v>
      </c>
      <c r="L1445" s="80">
        <v>101.41</v>
      </c>
    </row>
    <row r="1446" spans="1:12" ht="15" x14ac:dyDescent="0.25">
      <c r="A1446" s="205"/>
      <c r="B1446" s="205"/>
      <c r="C1446" s="205"/>
      <c r="D1446" s="206"/>
      <c r="E1446" s="206"/>
      <c r="F1446" s="207"/>
      <c r="G1446" s="206"/>
      <c r="H1446" s="207"/>
      <c r="I1446" s="206"/>
      <c r="J1446" s="207">
        <f>SUBTOTAL(9,J1441:J1445)</f>
        <v>310.13</v>
      </c>
      <c r="L1446" s="81"/>
    </row>
    <row r="1447" spans="1:12" ht="15.75" x14ac:dyDescent="0.25">
      <c r="A1447" s="190" t="s">
        <v>992</v>
      </c>
      <c r="B1447" s="190" t="s">
        <v>718</v>
      </c>
      <c r="C1447" s="190" t="s">
        <v>717</v>
      </c>
      <c r="D1447" s="191" t="s">
        <v>716</v>
      </c>
      <c r="E1447" s="294" t="s">
        <v>1037</v>
      </c>
      <c r="F1447" s="295"/>
      <c r="G1447" s="190" t="s">
        <v>715</v>
      </c>
      <c r="H1447" s="192" t="s">
        <v>714</v>
      </c>
      <c r="I1447" s="192" t="s">
        <v>713</v>
      </c>
      <c r="J1447" s="192" t="s">
        <v>221</v>
      </c>
      <c r="L1447" s="75" t="s">
        <v>713</v>
      </c>
    </row>
    <row r="1448" spans="1:12" ht="25.5" customHeight="1" x14ac:dyDescent="0.25">
      <c r="A1448" s="193" t="s">
        <v>1038</v>
      </c>
      <c r="B1448" s="193">
        <v>86895</v>
      </c>
      <c r="C1448" s="193" t="s">
        <v>7</v>
      </c>
      <c r="D1448" s="194" t="s">
        <v>376</v>
      </c>
      <c r="E1448" s="300" t="s">
        <v>1244</v>
      </c>
      <c r="F1448" s="301"/>
      <c r="G1448" s="193" t="s">
        <v>33</v>
      </c>
      <c r="H1448" s="195">
        <v>1</v>
      </c>
      <c r="I1448" s="196">
        <f>J1448</f>
        <v>319.08000000000004</v>
      </c>
      <c r="J1448" s="196">
        <f>J1456</f>
        <v>319.08000000000004</v>
      </c>
      <c r="L1448" s="77">
        <f>M1448</f>
        <v>0</v>
      </c>
    </row>
    <row r="1449" spans="1:12" ht="45" x14ac:dyDescent="0.25">
      <c r="A1449" s="197" t="s">
        <v>1040</v>
      </c>
      <c r="B1449" s="197">
        <v>88274</v>
      </c>
      <c r="C1449" s="197" t="s">
        <v>7</v>
      </c>
      <c r="D1449" s="198" t="s">
        <v>1284</v>
      </c>
      <c r="E1449" s="296" t="s">
        <v>1039</v>
      </c>
      <c r="F1449" s="297"/>
      <c r="G1449" s="197" t="s">
        <v>8</v>
      </c>
      <c r="H1449" s="199">
        <v>1.9209000000000001</v>
      </c>
      <c r="I1449" s="200">
        <f t="shared" ref="I1449:I1455" si="207">TRUNC(L1449*$N$2,2)</f>
        <v>25.22</v>
      </c>
      <c r="J1449" s="200">
        <f t="shared" ref="J1449:J1455" si="208">TRUNC(I1449*H1449,2)</f>
        <v>48.44</v>
      </c>
      <c r="L1449" s="79">
        <v>25.22</v>
      </c>
    </row>
    <row r="1450" spans="1:12" ht="45" x14ac:dyDescent="0.25">
      <c r="A1450" s="197" t="s">
        <v>1040</v>
      </c>
      <c r="B1450" s="197">
        <v>88316</v>
      </c>
      <c r="C1450" s="197" t="s">
        <v>7</v>
      </c>
      <c r="D1450" s="198" t="s">
        <v>1080</v>
      </c>
      <c r="E1450" s="296" t="s">
        <v>1039</v>
      </c>
      <c r="F1450" s="297"/>
      <c r="G1450" s="197" t="s">
        <v>8</v>
      </c>
      <c r="H1450" s="199">
        <v>0.98109999999999997</v>
      </c>
      <c r="I1450" s="200">
        <f t="shared" si="207"/>
        <v>20.170000000000002</v>
      </c>
      <c r="J1450" s="200">
        <f t="shared" si="208"/>
        <v>19.78</v>
      </c>
      <c r="L1450" s="79">
        <v>20.170000000000002</v>
      </c>
    </row>
    <row r="1451" spans="1:12" ht="15" x14ac:dyDescent="0.25">
      <c r="A1451" s="201" t="s">
        <v>1042</v>
      </c>
      <c r="B1451" s="201">
        <v>4823</v>
      </c>
      <c r="C1451" s="201" t="s">
        <v>7</v>
      </c>
      <c r="D1451" s="202" t="s">
        <v>1285</v>
      </c>
      <c r="E1451" s="298" t="s">
        <v>1046</v>
      </c>
      <c r="F1451" s="299"/>
      <c r="G1451" s="201" t="s">
        <v>24</v>
      </c>
      <c r="H1451" s="203">
        <v>0.38440000000000002</v>
      </c>
      <c r="I1451" s="204">
        <f t="shared" si="207"/>
        <v>33.200000000000003</v>
      </c>
      <c r="J1451" s="204">
        <f t="shared" si="208"/>
        <v>12.76</v>
      </c>
      <c r="L1451" s="80">
        <v>33.200000000000003</v>
      </c>
    </row>
    <row r="1452" spans="1:12" ht="45" x14ac:dyDescent="0.25">
      <c r="A1452" s="201" t="s">
        <v>1042</v>
      </c>
      <c r="B1452" s="201">
        <v>7568</v>
      </c>
      <c r="C1452" s="201" t="s">
        <v>7</v>
      </c>
      <c r="D1452" s="202" t="s">
        <v>1188</v>
      </c>
      <c r="E1452" s="298" t="s">
        <v>1046</v>
      </c>
      <c r="F1452" s="299"/>
      <c r="G1452" s="201" t="s">
        <v>33</v>
      </c>
      <c r="H1452" s="203">
        <v>6</v>
      </c>
      <c r="I1452" s="204">
        <f t="shared" si="207"/>
        <v>0.61</v>
      </c>
      <c r="J1452" s="204">
        <f t="shared" si="208"/>
        <v>3.66</v>
      </c>
      <c r="L1452" s="80">
        <v>0.61</v>
      </c>
    </row>
    <row r="1453" spans="1:12" ht="45" x14ac:dyDescent="0.25">
      <c r="A1453" s="201" t="s">
        <v>1042</v>
      </c>
      <c r="B1453" s="201">
        <v>11795</v>
      </c>
      <c r="C1453" s="201" t="s">
        <v>7</v>
      </c>
      <c r="D1453" s="202" t="s">
        <v>1286</v>
      </c>
      <c r="E1453" s="298" t="s">
        <v>1046</v>
      </c>
      <c r="F1453" s="299"/>
      <c r="G1453" s="201" t="s">
        <v>686</v>
      </c>
      <c r="H1453" s="203">
        <v>0.377</v>
      </c>
      <c r="I1453" s="204">
        <f t="shared" si="207"/>
        <v>528.29999999999995</v>
      </c>
      <c r="J1453" s="204">
        <f t="shared" si="208"/>
        <v>199.16</v>
      </c>
      <c r="L1453" s="80">
        <v>528.29999999999995</v>
      </c>
    </row>
    <row r="1454" spans="1:12" ht="15" x14ac:dyDescent="0.25">
      <c r="A1454" s="201" t="s">
        <v>1042</v>
      </c>
      <c r="B1454" s="201">
        <v>37329</v>
      </c>
      <c r="C1454" s="201" t="s">
        <v>7</v>
      </c>
      <c r="D1454" s="202" t="s">
        <v>1280</v>
      </c>
      <c r="E1454" s="298" t="s">
        <v>1046</v>
      </c>
      <c r="F1454" s="299"/>
      <c r="G1454" s="201" t="s">
        <v>24</v>
      </c>
      <c r="H1454" s="203">
        <v>1.54E-2</v>
      </c>
      <c r="I1454" s="204">
        <f t="shared" si="207"/>
        <v>101.41</v>
      </c>
      <c r="J1454" s="204">
        <f t="shared" si="208"/>
        <v>1.56</v>
      </c>
      <c r="L1454" s="80">
        <v>101.41</v>
      </c>
    </row>
    <row r="1455" spans="1:12" ht="30" x14ac:dyDescent="0.25">
      <c r="A1455" s="201" t="s">
        <v>1042</v>
      </c>
      <c r="B1455" s="201">
        <v>37590</v>
      </c>
      <c r="C1455" s="201" t="s">
        <v>7</v>
      </c>
      <c r="D1455" s="202" t="s">
        <v>1290</v>
      </c>
      <c r="E1455" s="298" t="s">
        <v>1046</v>
      </c>
      <c r="F1455" s="299"/>
      <c r="G1455" s="201" t="s">
        <v>33</v>
      </c>
      <c r="H1455" s="203">
        <v>2</v>
      </c>
      <c r="I1455" s="204">
        <f t="shared" si="207"/>
        <v>16.86</v>
      </c>
      <c r="J1455" s="204">
        <f t="shared" si="208"/>
        <v>33.72</v>
      </c>
      <c r="L1455" s="80">
        <v>16.86</v>
      </c>
    </row>
    <row r="1456" spans="1:12" ht="15" x14ac:dyDescent="0.25">
      <c r="A1456" s="205"/>
      <c r="B1456" s="205"/>
      <c r="C1456" s="205"/>
      <c r="D1456" s="206"/>
      <c r="E1456" s="206"/>
      <c r="F1456" s="207"/>
      <c r="G1456" s="206"/>
      <c r="H1456" s="207"/>
      <c r="I1456" s="206"/>
      <c r="J1456" s="207">
        <f>SUBTOTAL(9,J1449:J1455)</f>
        <v>319.08000000000004</v>
      </c>
      <c r="L1456" s="81"/>
    </row>
    <row r="1457" spans="1:12" ht="15.75" x14ac:dyDescent="0.25">
      <c r="A1457" s="190" t="s">
        <v>993</v>
      </c>
      <c r="B1457" s="190" t="s">
        <v>718</v>
      </c>
      <c r="C1457" s="190" t="s">
        <v>717</v>
      </c>
      <c r="D1457" s="191" t="s">
        <v>716</v>
      </c>
      <c r="E1457" s="294" t="s">
        <v>1037</v>
      </c>
      <c r="F1457" s="295"/>
      <c r="G1457" s="190" t="s">
        <v>715</v>
      </c>
      <c r="H1457" s="192" t="s">
        <v>714</v>
      </c>
      <c r="I1457" s="192" t="s">
        <v>713</v>
      </c>
      <c r="J1457" s="192" t="s">
        <v>221</v>
      </c>
      <c r="L1457" s="75" t="s">
        <v>713</v>
      </c>
    </row>
    <row r="1458" spans="1:12" ht="25.5" customHeight="1" x14ac:dyDescent="0.25">
      <c r="A1458" s="193" t="s">
        <v>1038</v>
      </c>
      <c r="B1458" s="193">
        <v>100872</v>
      </c>
      <c r="C1458" s="193" t="s">
        <v>7</v>
      </c>
      <c r="D1458" s="194" t="s">
        <v>447</v>
      </c>
      <c r="E1458" s="300" t="s">
        <v>1244</v>
      </c>
      <c r="F1458" s="301"/>
      <c r="G1458" s="193" t="s">
        <v>33</v>
      </c>
      <c r="H1458" s="195">
        <v>1</v>
      </c>
      <c r="I1458" s="196">
        <f>J1458</f>
        <v>323.17</v>
      </c>
      <c r="J1458" s="196">
        <f>J1463</f>
        <v>323.17</v>
      </c>
      <c r="L1458" s="77">
        <f>M1458</f>
        <v>0</v>
      </c>
    </row>
    <row r="1459" spans="1:12" ht="45" x14ac:dyDescent="0.25">
      <c r="A1459" s="197" t="s">
        <v>1040</v>
      </c>
      <c r="B1459" s="197">
        <v>88267</v>
      </c>
      <c r="C1459" s="197" t="s">
        <v>7</v>
      </c>
      <c r="D1459" s="198" t="s">
        <v>1121</v>
      </c>
      <c r="E1459" s="296" t="s">
        <v>1039</v>
      </c>
      <c r="F1459" s="297"/>
      <c r="G1459" s="197" t="s">
        <v>8</v>
      </c>
      <c r="H1459" s="199">
        <v>0.94850000000000001</v>
      </c>
      <c r="I1459" s="200">
        <f>TRUNC(L1459*$N$2,2)</f>
        <v>24.19</v>
      </c>
      <c r="J1459" s="200">
        <f t="shared" ref="J1459:J1462" si="209">TRUNC(I1459*H1459,2)</f>
        <v>22.94</v>
      </c>
      <c r="L1459" s="79">
        <v>24.19</v>
      </c>
    </row>
    <row r="1460" spans="1:12" ht="45" x14ac:dyDescent="0.25">
      <c r="A1460" s="197" t="s">
        <v>1040</v>
      </c>
      <c r="B1460" s="197">
        <v>88316</v>
      </c>
      <c r="C1460" s="197" t="s">
        <v>7</v>
      </c>
      <c r="D1460" s="198" t="s">
        <v>1080</v>
      </c>
      <c r="E1460" s="296" t="s">
        <v>1039</v>
      </c>
      <c r="F1460" s="297"/>
      <c r="G1460" s="197" t="s">
        <v>8</v>
      </c>
      <c r="H1460" s="199">
        <v>0.29880000000000001</v>
      </c>
      <c r="I1460" s="200">
        <f>TRUNC(L1460*$N$2,2)</f>
        <v>20.170000000000002</v>
      </c>
      <c r="J1460" s="200">
        <f t="shared" si="209"/>
        <v>6.02</v>
      </c>
      <c r="L1460" s="79">
        <v>20.170000000000002</v>
      </c>
    </row>
    <row r="1461" spans="1:12" ht="45" x14ac:dyDescent="0.25">
      <c r="A1461" s="201" t="s">
        <v>1042</v>
      </c>
      <c r="B1461" s="201">
        <v>4351</v>
      </c>
      <c r="C1461" s="201" t="s">
        <v>7</v>
      </c>
      <c r="D1461" s="202" t="s">
        <v>1288</v>
      </c>
      <c r="E1461" s="298" t="s">
        <v>1046</v>
      </c>
      <c r="F1461" s="299"/>
      <c r="G1461" s="201" t="s">
        <v>33</v>
      </c>
      <c r="H1461" s="203">
        <v>6</v>
      </c>
      <c r="I1461" s="204">
        <f>TRUNC(L1461*$N$2,2)</f>
        <v>16.87</v>
      </c>
      <c r="J1461" s="204">
        <f t="shared" si="209"/>
        <v>101.22</v>
      </c>
      <c r="L1461" s="80">
        <v>16.87</v>
      </c>
    </row>
    <row r="1462" spans="1:12" ht="30" x14ac:dyDescent="0.25">
      <c r="A1462" s="201" t="s">
        <v>1042</v>
      </c>
      <c r="B1462" s="201">
        <v>36080</v>
      </c>
      <c r="C1462" s="201" t="s">
        <v>7</v>
      </c>
      <c r="D1462" s="202" t="s">
        <v>1291</v>
      </c>
      <c r="E1462" s="298" t="s">
        <v>1046</v>
      </c>
      <c r="F1462" s="299"/>
      <c r="G1462" s="201" t="s">
        <v>33</v>
      </c>
      <c r="H1462" s="203">
        <v>1</v>
      </c>
      <c r="I1462" s="204">
        <f>TRUNC(L1462*$N$2,2)</f>
        <v>192.99</v>
      </c>
      <c r="J1462" s="204">
        <f t="shared" si="209"/>
        <v>192.99</v>
      </c>
      <c r="L1462" s="80">
        <v>192.99</v>
      </c>
    </row>
    <row r="1463" spans="1:12" ht="15" x14ac:dyDescent="0.25">
      <c r="A1463" s="205"/>
      <c r="B1463" s="205"/>
      <c r="C1463" s="205"/>
      <c r="D1463" s="206"/>
      <c r="E1463" s="206"/>
      <c r="F1463" s="207"/>
      <c r="G1463" s="206"/>
      <c r="H1463" s="207"/>
      <c r="I1463" s="206"/>
      <c r="J1463" s="207">
        <f>SUBTOTAL(9,J1459:J1462)</f>
        <v>323.17</v>
      </c>
      <c r="L1463" s="81"/>
    </row>
    <row r="1464" spans="1:12" ht="15.75" x14ac:dyDescent="0.25">
      <c r="A1464" s="190" t="s">
        <v>994</v>
      </c>
      <c r="B1464" s="190" t="s">
        <v>718</v>
      </c>
      <c r="C1464" s="190" t="s">
        <v>717</v>
      </c>
      <c r="D1464" s="191" t="s">
        <v>716</v>
      </c>
      <c r="E1464" s="294" t="s">
        <v>1037</v>
      </c>
      <c r="F1464" s="295"/>
      <c r="G1464" s="190" t="s">
        <v>715</v>
      </c>
      <c r="H1464" s="192" t="s">
        <v>714</v>
      </c>
      <c r="I1464" s="192" t="s">
        <v>713</v>
      </c>
      <c r="J1464" s="192" t="s">
        <v>221</v>
      </c>
      <c r="L1464" s="75" t="s">
        <v>713</v>
      </c>
    </row>
    <row r="1465" spans="1:12" ht="25.5" customHeight="1" x14ac:dyDescent="0.25">
      <c r="A1465" s="193" t="s">
        <v>1038</v>
      </c>
      <c r="B1465" s="193">
        <v>95544</v>
      </c>
      <c r="C1465" s="193" t="s">
        <v>7</v>
      </c>
      <c r="D1465" s="194" t="s">
        <v>449</v>
      </c>
      <c r="E1465" s="300" t="s">
        <v>1244</v>
      </c>
      <c r="F1465" s="301"/>
      <c r="G1465" s="193" t="s">
        <v>33</v>
      </c>
      <c r="H1465" s="195">
        <v>1</v>
      </c>
      <c r="I1465" s="196">
        <f>J1465</f>
        <v>35.28</v>
      </c>
      <c r="J1465" s="196">
        <f>J1469</f>
        <v>35.28</v>
      </c>
      <c r="L1465" s="77">
        <f>M1465</f>
        <v>0</v>
      </c>
    </row>
    <row r="1466" spans="1:12" ht="45" x14ac:dyDescent="0.25">
      <c r="A1466" s="197" t="s">
        <v>1040</v>
      </c>
      <c r="B1466" s="197">
        <v>88267</v>
      </c>
      <c r="C1466" s="197" t="s">
        <v>7</v>
      </c>
      <c r="D1466" s="198" t="s">
        <v>1121</v>
      </c>
      <c r="E1466" s="296" t="s">
        <v>1039</v>
      </c>
      <c r="F1466" s="297"/>
      <c r="G1466" s="197" t="s">
        <v>8</v>
      </c>
      <c r="H1466" s="199">
        <v>0.31619999999999998</v>
      </c>
      <c r="I1466" s="200">
        <f>TRUNC(L1466*$N$2,2)</f>
        <v>24.19</v>
      </c>
      <c r="J1466" s="200">
        <f t="shared" ref="J1466:J1467" si="210">TRUNC(I1466*H1466,2)</f>
        <v>7.64</v>
      </c>
      <c r="L1466" s="79">
        <v>24.19</v>
      </c>
    </row>
    <row r="1467" spans="1:12" ht="45" x14ac:dyDescent="0.25">
      <c r="A1467" s="197" t="s">
        <v>1040</v>
      </c>
      <c r="B1467" s="197">
        <v>88316</v>
      </c>
      <c r="C1467" s="197" t="s">
        <v>7</v>
      </c>
      <c r="D1467" s="198" t="s">
        <v>1080</v>
      </c>
      <c r="E1467" s="296" t="s">
        <v>1039</v>
      </c>
      <c r="F1467" s="297"/>
      <c r="G1467" s="197" t="s">
        <v>8</v>
      </c>
      <c r="H1467" s="199">
        <v>9.9599999999999994E-2</v>
      </c>
      <c r="I1467" s="200">
        <f>TRUNC(L1467*$N$2,2)</f>
        <v>20.170000000000002</v>
      </c>
      <c r="J1467" s="200">
        <f t="shared" si="210"/>
        <v>2</v>
      </c>
      <c r="L1467" s="79">
        <v>20.170000000000002</v>
      </c>
    </row>
    <row r="1468" spans="1:12" ht="30" x14ac:dyDescent="0.25">
      <c r="A1468" s="201" t="s">
        <v>1042</v>
      </c>
      <c r="B1468" s="201">
        <v>11703</v>
      </c>
      <c r="C1468" s="201" t="s">
        <v>7</v>
      </c>
      <c r="D1468" s="202" t="s">
        <v>1292</v>
      </c>
      <c r="E1468" s="298" t="s">
        <v>1046</v>
      </c>
      <c r="F1468" s="299"/>
      <c r="G1468" s="201" t="s">
        <v>33</v>
      </c>
      <c r="H1468" s="203">
        <v>1</v>
      </c>
      <c r="I1468" s="204">
        <f>TRUNC(L1468*$N$2,2)</f>
        <v>25.64</v>
      </c>
      <c r="J1468" s="204">
        <f>TRUNC(I1468*H1468,2)</f>
        <v>25.64</v>
      </c>
      <c r="L1468" s="80">
        <v>25.64</v>
      </c>
    </row>
    <row r="1469" spans="1:12" ht="15" x14ac:dyDescent="0.25">
      <c r="A1469" s="205"/>
      <c r="B1469" s="205"/>
      <c r="C1469" s="205"/>
      <c r="D1469" s="206"/>
      <c r="E1469" s="206"/>
      <c r="F1469" s="207"/>
      <c r="G1469" s="206"/>
      <c r="H1469" s="207"/>
      <c r="I1469" s="206"/>
      <c r="J1469" s="207">
        <f>SUBTOTAL(9,J1466:J1468)</f>
        <v>35.28</v>
      </c>
      <c r="L1469" s="81"/>
    </row>
    <row r="1470" spans="1:12" ht="15.75" x14ac:dyDescent="0.25">
      <c r="A1470" s="190" t="s">
        <v>995</v>
      </c>
      <c r="B1470" s="190" t="s">
        <v>718</v>
      </c>
      <c r="C1470" s="190" t="s">
        <v>717</v>
      </c>
      <c r="D1470" s="191" t="s">
        <v>716</v>
      </c>
      <c r="E1470" s="294" t="s">
        <v>1037</v>
      </c>
      <c r="F1470" s="295"/>
      <c r="G1470" s="190" t="s">
        <v>715</v>
      </c>
      <c r="H1470" s="192" t="s">
        <v>714</v>
      </c>
      <c r="I1470" s="192" t="s">
        <v>713</v>
      </c>
      <c r="J1470" s="192" t="s">
        <v>221</v>
      </c>
      <c r="L1470" s="75" t="s">
        <v>713</v>
      </c>
    </row>
    <row r="1471" spans="1:12" ht="25.5" customHeight="1" x14ac:dyDescent="0.25">
      <c r="A1471" s="193" t="s">
        <v>1038</v>
      </c>
      <c r="B1471" s="193">
        <v>86915</v>
      </c>
      <c r="C1471" s="193" t="s">
        <v>7</v>
      </c>
      <c r="D1471" s="194" t="s">
        <v>452</v>
      </c>
      <c r="E1471" s="300" t="s">
        <v>1244</v>
      </c>
      <c r="F1471" s="301"/>
      <c r="G1471" s="193" t="s">
        <v>33</v>
      </c>
      <c r="H1471" s="195">
        <v>1</v>
      </c>
      <c r="I1471" s="196">
        <f>J1471</f>
        <v>151.43</v>
      </c>
      <c r="J1471" s="196">
        <f>J1476</f>
        <v>151.43</v>
      </c>
      <c r="L1471" s="77">
        <f>M1471</f>
        <v>0</v>
      </c>
    </row>
    <row r="1472" spans="1:12" ht="45" x14ac:dyDescent="0.25">
      <c r="A1472" s="197" t="s">
        <v>1040</v>
      </c>
      <c r="B1472" s="197">
        <v>88267</v>
      </c>
      <c r="C1472" s="197" t="s">
        <v>7</v>
      </c>
      <c r="D1472" s="198" t="s">
        <v>1121</v>
      </c>
      <c r="E1472" s="296" t="s">
        <v>1039</v>
      </c>
      <c r="F1472" s="297"/>
      <c r="G1472" s="197" t="s">
        <v>8</v>
      </c>
      <c r="H1472" s="199">
        <v>9.6000000000000002E-2</v>
      </c>
      <c r="I1472" s="200">
        <f>TRUNC(L1472*$N$2,2)</f>
        <v>24.19</v>
      </c>
      <c r="J1472" s="200">
        <f t="shared" ref="J1472:J1475" si="211">TRUNC(I1472*H1472,2)</f>
        <v>2.3199999999999998</v>
      </c>
      <c r="L1472" s="79">
        <v>24.19</v>
      </c>
    </row>
    <row r="1473" spans="1:12" ht="45" x14ac:dyDescent="0.25">
      <c r="A1473" s="197" t="s">
        <v>1040</v>
      </c>
      <c r="B1473" s="197">
        <v>88316</v>
      </c>
      <c r="C1473" s="197" t="s">
        <v>7</v>
      </c>
      <c r="D1473" s="198" t="s">
        <v>1080</v>
      </c>
      <c r="E1473" s="296" t="s">
        <v>1039</v>
      </c>
      <c r="F1473" s="297"/>
      <c r="G1473" s="197" t="s">
        <v>8</v>
      </c>
      <c r="H1473" s="199">
        <v>3.0300000000000001E-2</v>
      </c>
      <c r="I1473" s="200">
        <f>TRUNC(L1473*$N$2,2)</f>
        <v>20.170000000000002</v>
      </c>
      <c r="J1473" s="200">
        <f t="shared" si="211"/>
        <v>0.61</v>
      </c>
      <c r="L1473" s="79">
        <v>20.170000000000002</v>
      </c>
    </row>
    <row r="1474" spans="1:12" ht="30" x14ac:dyDescent="0.25">
      <c r="A1474" s="201" t="s">
        <v>1042</v>
      </c>
      <c r="B1474" s="201">
        <v>3146</v>
      </c>
      <c r="C1474" s="201" t="s">
        <v>7</v>
      </c>
      <c r="D1474" s="202" t="s">
        <v>1255</v>
      </c>
      <c r="E1474" s="298" t="s">
        <v>1046</v>
      </c>
      <c r="F1474" s="299"/>
      <c r="G1474" s="201" t="s">
        <v>33</v>
      </c>
      <c r="H1474" s="203">
        <v>2.1000000000000001E-2</v>
      </c>
      <c r="I1474" s="204">
        <f>TRUNC(L1474*$N$2,2)</f>
        <v>2</v>
      </c>
      <c r="J1474" s="204">
        <f t="shared" si="211"/>
        <v>0.04</v>
      </c>
      <c r="L1474" s="80">
        <v>2</v>
      </c>
    </row>
    <row r="1475" spans="1:12" ht="30" x14ac:dyDescent="0.25">
      <c r="A1475" s="201" t="s">
        <v>1042</v>
      </c>
      <c r="B1475" s="201">
        <v>36791</v>
      </c>
      <c r="C1475" s="201" t="s">
        <v>7</v>
      </c>
      <c r="D1475" s="202" t="s">
        <v>1293</v>
      </c>
      <c r="E1475" s="298" t="s">
        <v>1046</v>
      </c>
      <c r="F1475" s="299"/>
      <c r="G1475" s="201" t="s">
        <v>33</v>
      </c>
      <c r="H1475" s="203">
        <v>1</v>
      </c>
      <c r="I1475" s="204">
        <f>TRUNC(L1475*$N$2,2)</f>
        <v>148.46</v>
      </c>
      <c r="J1475" s="204">
        <f t="shared" si="211"/>
        <v>148.46</v>
      </c>
      <c r="L1475" s="80">
        <v>148.46</v>
      </c>
    </row>
    <row r="1476" spans="1:12" ht="15" x14ac:dyDescent="0.25">
      <c r="A1476" s="205"/>
      <c r="B1476" s="205"/>
      <c r="C1476" s="205"/>
      <c r="D1476" s="206"/>
      <c r="E1476" s="206"/>
      <c r="F1476" s="207"/>
      <c r="G1476" s="206"/>
      <c r="H1476" s="207"/>
      <c r="I1476" s="206"/>
      <c r="J1476" s="207">
        <f>SUBTOTAL(9,J1472:J1475)</f>
        <v>151.43</v>
      </c>
      <c r="L1476" s="81"/>
    </row>
    <row r="1477" spans="1:12" ht="15.75" x14ac:dyDescent="0.25">
      <c r="A1477" s="190" t="s">
        <v>996</v>
      </c>
      <c r="B1477" s="190" t="s">
        <v>718</v>
      </c>
      <c r="C1477" s="190" t="s">
        <v>717</v>
      </c>
      <c r="D1477" s="191" t="s">
        <v>716</v>
      </c>
      <c r="E1477" s="294" t="s">
        <v>1037</v>
      </c>
      <c r="F1477" s="295"/>
      <c r="G1477" s="190" t="s">
        <v>715</v>
      </c>
      <c r="H1477" s="192" t="s">
        <v>714</v>
      </c>
      <c r="I1477" s="192" t="s">
        <v>713</v>
      </c>
      <c r="J1477" s="192" t="s">
        <v>221</v>
      </c>
      <c r="L1477" s="75" t="s">
        <v>713</v>
      </c>
    </row>
    <row r="1478" spans="1:12" ht="25.5" customHeight="1" x14ac:dyDescent="0.25">
      <c r="A1478" s="193" t="s">
        <v>1038</v>
      </c>
      <c r="B1478" s="193">
        <v>100858</v>
      </c>
      <c r="C1478" s="193" t="s">
        <v>7</v>
      </c>
      <c r="D1478" s="194" t="s">
        <v>515</v>
      </c>
      <c r="E1478" s="300" t="s">
        <v>1244</v>
      </c>
      <c r="F1478" s="301"/>
      <c r="G1478" s="193" t="s">
        <v>33</v>
      </c>
      <c r="H1478" s="195">
        <v>1</v>
      </c>
      <c r="I1478" s="196">
        <f>J1478</f>
        <v>677.32999999999993</v>
      </c>
      <c r="J1478" s="196">
        <f>J1486</f>
        <v>677.32999999999993</v>
      </c>
      <c r="L1478" s="77">
        <f>M1478</f>
        <v>0</v>
      </c>
    </row>
    <row r="1479" spans="1:12" ht="45" x14ac:dyDescent="0.25">
      <c r="A1479" s="197" t="s">
        <v>1040</v>
      </c>
      <c r="B1479" s="197">
        <v>88267</v>
      </c>
      <c r="C1479" s="197" t="s">
        <v>7</v>
      </c>
      <c r="D1479" s="198" t="s">
        <v>1121</v>
      </c>
      <c r="E1479" s="296" t="s">
        <v>1039</v>
      </c>
      <c r="F1479" s="297"/>
      <c r="G1479" s="197" t="s">
        <v>8</v>
      </c>
      <c r="H1479" s="199">
        <v>1.0089999999999999</v>
      </c>
      <c r="I1479" s="200">
        <f t="shared" ref="I1479:I1485" si="212">TRUNC(L1479*$N$2,2)</f>
        <v>24.19</v>
      </c>
      <c r="J1479" s="200">
        <f t="shared" ref="J1479:J1485" si="213">TRUNC(I1479*H1479,2)</f>
        <v>24.4</v>
      </c>
      <c r="L1479" s="79">
        <v>24.19</v>
      </c>
    </row>
    <row r="1480" spans="1:12" ht="45" x14ac:dyDescent="0.25">
      <c r="A1480" s="197" t="s">
        <v>1040</v>
      </c>
      <c r="B1480" s="197">
        <v>88316</v>
      </c>
      <c r="C1480" s="197" t="s">
        <v>7</v>
      </c>
      <c r="D1480" s="198" t="s">
        <v>1080</v>
      </c>
      <c r="E1480" s="296" t="s">
        <v>1039</v>
      </c>
      <c r="F1480" s="297"/>
      <c r="G1480" s="197" t="s">
        <v>8</v>
      </c>
      <c r="H1480" s="199">
        <v>0.31790000000000002</v>
      </c>
      <c r="I1480" s="200">
        <f t="shared" si="212"/>
        <v>20.170000000000002</v>
      </c>
      <c r="J1480" s="200">
        <f t="shared" si="213"/>
        <v>6.41</v>
      </c>
      <c r="L1480" s="79">
        <v>20.170000000000002</v>
      </c>
    </row>
    <row r="1481" spans="1:12" ht="30" x14ac:dyDescent="0.25">
      <c r="A1481" s="201" t="s">
        <v>1042</v>
      </c>
      <c r="B1481" s="201">
        <v>3146</v>
      </c>
      <c r="C1481" s="201" t="s">
        <v>7</v>
      </c>
      <c r="D1481" s="202" t="s">
        <v>1255</v>
      </c>
      <c r="E1481" s="298" t="s">
        <v>1046</v>
      </c>
      <c r="F1481" s="299"/>
      <c r="G1481" s="201" t="s">
        <v>33</v>
      </c>
      <c r="H1481" s="203">
        <v>3.6499999999999998E-2</v>
      </c>
      <c r="I1481" s="204">
        <f t="shared" si="212"/>
        <v>2</v>
      </c>
      <c r="J1481" s="204">
        <f t="shared" si="213"/>
        <v>7.0000000000000007E-2</v>
      </c>
      <c r="L1481" s="80">
        <v>2</v>
      </c>
    </row>
    <row r="1482" spans="1:12" ht="45" x14ac:dyDescent="0.25">
      <c r="A1482" s="201" t="s">
        <v>1042</v>
      </c>
      <c r="B1482" s="201">
        <v>4351</v>
      </c>
      <c r="C1482" s="201" t="s">
        <v>7</v>
      </c>
      <c r="D1482" s="202" t="s">
        <v>1288</v>
      </c>
      <c r="E1482" s="298" t="s">
        <v>1046</v>
      </c>
      <c r="F1482" s="299"/>
      <c r="G1482" s="201" t="s">
        <v>33</v>
      </c>
      <c r="H1482" s="203">
        <v>2</v>
      </c>
      <c r="I1482" s="204">
        <f t="shared" si="212"/>
        <v>16.87</v>
      </c>
      <c r="J1482" s="204">
        <f t="shared" si="213"/>
        <v>33.74</v>
      </c>
      <c r="L1482" s="80">
        <v>16.87</v>
      </c>
    </row>
    <row r="1483" spans="1:12" ht="45" x14ac:dyDescent="0.25">
      <c r="A1483" s="201" t="s">
        <v>1042</v>
      </c>
      <c r="B1483" s="201">
        <v>6142</v>
      </c>
      <c r="C1483" s="201" t="s">
        <v>7</v>
      </c>
      <c r="D1483" s="202" t="s">
        <v>1294</v>
      </c>
      <c r="E1483" s="298" t="s">
        <v>1046</v>
      </c>
      <c r="F1483" s="299"/>
      <c r="G1483" s="201" t="s">
        <v>33</v>
      </c>
      <c r="H1483" s="203">
        <v>1</v>
      </c>
      <c r="I1483" s="204">
        <f t="shared" si="212"/>
        <v>9.4600000000000009</v>
      </c>
      <c r="J1483" s="204">
        <f t="shared" si="213"/>
        <v>9.4600000000000009</v>
      </c>
      <c r="L1483" s="80">
        <v>9.4600000000000009</v>
      </c>
    </row>
    <row r="1484" spans="1:12" ht="30" x14ac:dyDescent="0.25">
      <c r="A1484" s="201" t="s">
        <v>1042</v>
      </c>
      <c r="B1484" s="201">
        <v>10432</v>
      </c>
      <c r="C1484" s="201" t="s">
        <v>7</v>
      </c>
      <c r="D1484" s="202" t="s">
        <v>1295</v>
      </c>
      <c r="E1484" s="298" t="s">
        <v>1046</v>
      </c>
      <c r="F1484" s="299"/>
      <c r="G1484" s="201" t="s">
        <v>33</v>
      </c>
      <c r="H1484" s="203">
        <v>1</v>
      </c>
      <c r="I1484" s="204">
        <f t="shared" si="212"/>
        <v>373.46</v>
      </c>
      <c r="J1484" s="204">
        <f t="shared" si="213"/>
        <v>373.46</v>
      </c>
      <c r="L1484" s="80">
        <v>373.46</v>
      </c>
    </row>
    <row r="1485" spans="1:12" ht="45" x14ac:dyDescent="0.25">
      <c r="A1485" s="201" t="s">
        <v>1042</v>
      </c>
      <c r="B1485" s="201">
        <v>21112</v>
      </c>
      <c r="C1485" s="201" t="s">
        <v>7</v>
      </c>
      <c r="D1485" s="202" t="s">
        <v>1296</v>
      </c>
      <c r="E1485" s="298" t="s">
        <v>1046</v>
      </c>
      <c r="F1485" s="299"/>
      <c r="G1485" s="201" t="s">
        <v>33</v>
      </c>
      <c r="H1485" s="203">
        <v>1</v>
      </c>
      <c r="I1485" s="204">
        <f t="shared" si="212"/>
        <v>229.79</v>
      </c>
      <c r="J1485" s="204">
        <f t="shared" si="213"/>
        <v>229.79</v>
      </c>
      <c r="L1485" s="80">
        <v>229.79</v>
      </c>
    </row>
    <row r="1486" spans="1:12" ht="15" x14ac:dyDescent="0.25">
      <c r="A1486" s="205"/>
      <c r="B1486" s="205"/>
      <c r="C1486" s="205"/>
      <c r="D1486" s="206"/>
      <c r="E1486" s="206"/>
      <c r="F1486" s="207"/>
      <c r="G1486" s="206"/>
      <c r="H1486" s="207"/>
      <c r="I1486" s="206"/>
      <c r="J1486" s="207">
        <f>SUBTOTAL(9,J1479:J1485)</f>
        <v>677.32999999999993</v>
      </c>
      <c r="L1486" s="81"/>
    </row>
    <row r="1487" spans="1:12" ht="15.75" x14ac:dyDescent="0.25">
      <c r="A1487" s="190" t="s">
        <v>997</v>
      </c>
      <c r="B1487" s="190" t="s">
        <v>718</v>
      </c>
      <c r="C1487" s="190" t="s">
        <v>717</v>
      </c>
      <c r="D1487" s="191" t="s">
        <v>716</v>
      </c>
      <c r="E1487" s="294" t="s">
        <v>1037</v>
      </c>
      <c r="F1487" s="295"/>
      <c r="G1487" s="190" t="s">
        <v>715</v>
      </c>
      <c r="H1487" s="192" t="s">
        <v>714</v>
      </c>
      <c r="I1487" s="192" t="s">
        <v>713</v>
      </c>
      <c r="J1487" s="192" t="s">
        <v>221</v>
      </c>
      <c r="L1487" s="75" t="s">
        <v>713</v>
      </c>
    </row>
    <row r="1488" spans="1:12" ht="30" x14ac:dyDescent="0.25">
      <c r="A1488" s="193" t="s">
        <v>1038</v>
      </c>
      <c r="B1488" s="193">
        <v>3712</v>
      </c>
      <c r="C1488" s="193" t="s">
        <v>14</v>
      </c>
      <c r="D1488" s="194" t="s">
        <v>516</v>
      </c>
      <c r="E1488" s="300" t="s">
        <v>1297</v>
      </c>
      <c r="F1488" s="301"/>
      <c r="G1488" s="193" t="s">
        <v>679</v>
      </c>
      <c r="H1488" s="195">
        <v>1</v>
      </c>
      <c r="I1488" s="196">
        <f>J1488</f>
        <v>266.92</v>
      </c>
      <c r="J1488" s="196">
        <f>J1494</f>
        <v>266.92</v>
      </c>
      <c r="L1488" s="77">
        <f>M1488</f>
        <v>0</v>
      </c>
    </row>
    <row r="1489" spans="1:12" ht="45" x14ac:dyDescent="0.25">
      <c r="A1489" s="197" t="s">
        <v>1040</v>
      </c>
      <c r="B1489" s="197">
        <v>10549</v>
      </c>
      <c r="C1489" s="197" t="s">
        <v>14</v>
      </c>
      <c r="D1489" s="198" t="s">
        <v>1107</v>
      </c>
      <c r="E1489" s="296" t="s">
        <v>1108</v>
      </c>
      <c r="F1489" s="297"/>
      <c r="G1489" s="197" t="s">
        <v>1109</v>
      </c>
      <c r="H1489" s="199">
        <v>0.3</v>
      </c>
      <c r="I1489" s="200">
        <f>TRUNC(L1489*$N$2,2)</f>
        <v>3.79</v>
      </c>
      <c r="J1489" s="200">
        <f t="shared" ref="J1489:J1493" si="214">TRUNC(I1489*H1489,2)</f>
        <v>1.1299999999999999</v>
      </c>
      <c r="L1489" s="79">
        <v>3.79</v>
      </c>
    </row>
    <row r="1490" spans="1:12" ht="45" x14ac:dyDescent="0.25">
      <c r="A1490" s="197" t="s">
        <v>1040</v>
      </c>
      <c r="B1490" s="197">
        <v>10554</v>
      </c>
      <c r="C1490" s="197" t="s">
        <v>14</v>
      </c>
      <c r="D1490" s="198" t="s">
        <v>1298</v>
      </c>
      <c r="E1490" s="296" t="s">
        <v>1108</v>
      </c>
      <c r="F1490" s="297"/>
      <c r="G1490" s="197" t="s">
        <v>1109</v>
      </c>
      <c r="H1490" s="199">
        <v>0.3</v>
      </c>
      <c r="I1490" s="200">
        <f>TRUNC(L1490*$N$2,2)</f>
        <v>3.73</v>
      </c>
      <c r="J1490" s="200">
        <f t="shared" si="214"/>
        <v>1.1100000000000001</v>
      </c>
      <c r="L1490" s="79">
        <v>3.73</v>
      </c>
    </row>
    <row r="1491" spans="1:12" ht="30" x14ac:dyDescent="0.25">
      <c r="A1491" s="201" t="s">
        <v>1042</v>
      </c>
      <c r="B1491" s="201" t="s">
        <v>1558</v>
      </c>
      <c r="C1491" s="201" t="s">
        <v>14</v>
      </c>
      <c r="D1491" s="202" t="s">
        <v>1299</v>
      </c>
      <c r="E1491" s="298" t="s">
        <v>1044</v>
      </c>
      <c r="F1491" s="299"/>
      <c r="G1491" s="201" t="s">
        <v>1109</v>
      </c>
      <c r="H1491" s="203">
        <v>0.3</v>
      </c>
      <c r="I1491" s="204">
        <f>TRUNC(L1491*$N$2,2)</f>
        <v>19.13</v>
      </c>
      <c r="J1491" s="204">
        <f t="shared" si="214"/>
        <v>5.73</v>
      </c>
      <c r="L1491" s="80">
        <v>19.13</v>
      </c>
    </row>
    <row r="1492" spans="1:12" ht="30" x14ac:dyDescent="0.25">
      <c r="A1492" s="201" t="s">
        <v>1042</v>
      </c>
      <c r="B1492" s="201" t="s">
        <v>1551</v>
      </c>
      <c r="C1492" s="201" t="s">
        <v>14</v>
      </c>
      <c r="D1492" s="202" t="s">
        <v>1112</v>
      </c>
      <c r="E1492" s="298" t="s">
        <v>1044</v>
      </c>
      <c r="F1492" s="299"/>
      <c r="G1492" s="201" t="s">
        <v>1109</v>
      </c>
      <c r="H1492" s="203">
        <v>0.3</v>
      </c>
      <c r="I1492" s="204">
        <f>TRUNC(L1492*$N$2,2)</f>
        <v>13.65</v>
      </c>
      <c r="J1492" s="204">
        <f t="shared" si="214"/>
        <v>4.09</v>
      </c>
      <c r="L1492" s="80">
        <v>13.65</v>
      </c>
    </row>
    <row r="1493" spans="1:12" ht="30" x14ac:dyDescent="0.25">
      <c r="A1493" s="201" t="s">
        <v>1042</v>
      </c>
      <c r="B1493" s="201">
        <v>2920</v>
      </c>
      <c r="C1493" s="201" t="s">
        <v>14</v>
      </c>
      <c r="D1493" s="202" t="s">
        <v>1300</v>
      </c>
      <c r="E1493" s="298" t="s">
        <v>1046</v>
      </c>
      <c r="F1493" s="299"/>
      <c r="G1493" s="201" t="s">
        <v>679</v>
      </c>
      <c r="H1493" s="203">
        <v>1</v>
      </c>
      <c r="I1493" s="204">
        <f>TRUNC(L1493*$N$2,2)</f>
        <v>254.86</v>
      </c>
      <c r="J1493" s="204">
        <f t="shared" si="214"/>
        <v>254.86</v>
      </c>
      <c r="L1493" s="80">
        <v>254.86</v>
      </c>
    </row>
    <row r="1494" spans="1:12" ht="15" x14ac:dyDescent="0.25">
      <c r="A1494" s="205"/>
      <c r="B1494" s="205"/>
      <c r="C1494" s="205"/>
      <c r="D1494" s="206"/>
      <c r="E1494" s="206"/>
      <c r="F1494" s="207"/>
      <c r="G1494" s="206"/>
      <c r="H1494" s="207"/>
      <c r="I1494" s="206"/>
      <c r="J1494" s="207">
        <f>SUBTOTAL(9,J1489:J1493)</f>
        <v>266.92</v>
      </c>
      <c r="L1494" s="81"/>
    </row>
    <row r="1495" spans="1:12" ht="15.75" x14ac:dyDescent="0.25">
      <c r="A1495" s="190" t="s">
        <v>998</v>
      </c>
      <c r="B1495" s="190" t="s">
        <v>718</v>
      </c>
      <c r="C1495" s="190" t="s">
        <v>717</v>
      </c>
      <c r="D1495" s="191" t="s">
        <v>716</v>
      </c>
      <c r="E1495" s="294" t="s">
        <v>1037</v>
      </c>
      <c r="F1495" s="295"/>
      <c r="G1495" s="190" t="s">
        <v>715</v>
      </c>
      <c r="H1495" s="192" t="s">
        <v>714</v>
      </c>
      <c r="I1495" s="192" t="s">
        <v>713</v>
      </c>
      <c r="J1495" s="192" t="s">
        <v>221</v>
      </c>
      <c r="L1495" s="75" t="s">
        <v>713</v>
      </c>
    </row>
    <row r="1496" spans="1:12" ht="30" x14ac:dyDescent="0.25">
      <c r="A1496" s="193" t="s">
        <v>1038</v>
      </c>
      <c r="B1496" s="193" t="s">
        <v>757</v>
      </c>
      <c r="C1496" s="193" t="s">
        <v>685</v>
      </c>
      <c r="D1496" s="194" t="s">
        <v>453</v>
      </c>
      <c r="E1496" s="300" t="s">
        <v>1301</v>
      </c>
      <c r="F1496" s="301"/>
      <c r="G1496" s="193" t="s">
        <v>679</v>
      </c>
      <c r="H1496" s="195">
        <v>1</v>
      </c>
      <c r="I1496" s="196">
        <f>J1496</f>
        <v>163.38</v>
      </c>
      <c r="J1496" s="196">
        <f>J1512</f>
        <v>163.38</v>
      </c>
      <c r="L1496" s="77">
        <f>M1496</f>
        <v>0</v>
      </c>
    </row>
    <row r="1497" spans="1:12" ht="15" customHeight="1" x14ac:dyDescent="0.25">
      <c r="A1497" s="307" t="s">
        <v>57</v>
      </c>
      <c r="B1497" s="307" t="s">
        <v>718</v>
      </c>
      <c r="C1497" s="307" t="s">
        <v>717</v>
      </c>
      <c r="D1497" s="308" t="s">
        <v>1302</v>
      </c>
      <c r="E1497" s="309" t="s">
        <v>1303</v>
      </c>
      <c r="F1497" s="310"/>
      <c r="G1497" s="307" t="s">
        <v>1304</v>
      </c>
      <c r="H1497" s="305"/>
      <c r="I1497" s="305" t="s">
        <v>1305</v>
      </c>
      <c r="J1497" s="305" t="s">
        <v>1306</v>
      </c>
      <c r="L1497" s="302" t="s">
        <v>1305</v>
      </c>
    </row>
    <row r="1498" spans="1:12" ht="31.5" x14ac:dyDescent="0.25">
      <c r="A1498" s="307"/>
      <c r="B1498" s="307"/>
      <c r="C1498" s="307"/>
      <c r="D1498" s="305"/>
      <c r="E1498" s="192" t="s">
        <v>1307</v>
      </c>
      <c r="F1498" s="192" t="s">
        <v>1308</v>
      </c>
      <c r="G1498" s="192" t="s">
        <v>1307</v>
      </c>
      <c r="H1498" s="192" t="s">
        <v>1308</v>
      </c>
      <c r="I1498" s="305"/>
      <c r="J1498" s="305"/>
      <c r="L1498" s="302"/>
    </row>
    <row r="1499" spans="1:12" ht="15.75" x14ac:dyDescent="0.25">
      <c r="A1499" s="306"/>
      <c r="B1499" s="306"/>
      <c r="C1499" s="306"/>
      <c r="D1499" s="306"/>
      <c r="E1499" s="306"/>
      <c r="F1499" s="306" t="s">
        <v>1309</v>
      </c>
      <c r="G1499" s="306"/>
      <c r="H1499" s="306"/>
      <c r="I1499" s="306"/>
      <c r="J1499" s="213">
        <v>0</v>
      </c>
    </row>
    <row r="1500" spans="1:12" ht="31.5" x14ac:dyDescent="0.25">
      <c r="A1500" s="190" t="s">
        <v>74</v>
      </c>
      <c r="B1500" s="190" t="s">
        <v>718</v>
      </c>
      <c r="C1500" s="190" t="s">
        <v>717</v>
      </c>
      <c r="D1500" s="191" t="s">
        <v>1044</v>
      </c>
      <c r="E1500" s="192"/>
      <c r="F1500" s="305"/>
      <c r="G1500" s="305" t="s">
        <v>1310</v>
      </c>
      <c r="H1500" s="305" t="s">
        <v>1311</v>
      </c>
      <c r="I1500" s="305" t="s">
        <v>1305</v>
      </c>
      <c r="J1500" s="192" t="s">
        <v>1306</v>
      </c>
    </row>
    <row r="1501" spans="1:12" ht="15.75" x14ac:dyDescent="0.25">
      <c r="A1501" s="306"/>
      <c r="B1501" s="306"/>
      <c r="C1501" s="306"/>
      <c r="D1501" s="306"/>
      <c r="E1501" s="306"/>
      <c r="F1501" s="306" t="s">
        <v>1312</v>
      </c>
      <c r="G1501" s="306"/>
      <c r="H1501" s="306"/>
      <c r="I1501" s="306"/>
      <c r="J1501" s="213">
        <v>0</v>
      </c>
    </row>
    <row r="1502" spans="1:12" ht="15.75" x14ac:dyDescent="0.25">
      <c r="A1502" s="306"/>
      <c r="B1502" s="306"/>
      <c r="C1502" s="306"/>
      <c r="D1502" s="306"/>
      <c r="E1502" s="306"/>
      <c r="F1502" s="306" t="s">
        <v>1313</v>
      </c>
      <c r="G1502" s="306"/>
      <c r="H1502" s="306"/>
      <c r="I1502" s="306"/>
      <c r="J1502" s="213">
        <v>0</v>
      </c>
    </row>
    <row r="1503" spans="1:12" ht="15.75" x14ac:dyDescent="0.25">
      <c r="A1503" s="306"/>
      <c r="B1503" s="306"/>
      <c r="C1503" s="306"/>
      <c r="D1503" s="306"/>
      <c r="E1503" s="306"/>
      <c r="F1503" s="306" t="s">
        <v>1314</v>
      </c>
      <c r="G1503" s="306"/>
      <c r="H1503" s="306"/>
      <c r="I1503" s="306"/>
      <c r="J1503" s="213">
        <v>1</v>
      </c>
    </row>
    <row r="1504" spans="1:12" ht="15.75" x14ac:dyDescent="0.25">
      <c r="A1504" s="306"/>
      <c r="B1504" s="306"/>
      <c r="C1504" s="306"/>
      <c r="D1504" s="306"/>
      <c r="E1504" s="306"/>
      <c r="F1504" s="306" t="s">
        <v>1315</v>
      </c>
      <c r="G1504" s="306"/>
      <c r="H1504" s="306"/>
      <c r="I1504" s="306"/>
      <c r="J1504" s="213">
        <v>0</v>
      </c>
    </row>
    <row r="1505" spans="1:12" ht="31.5" x14ac:dyDescent="0.25">
      <c r="A1505" s="190" t="s">
        <v>1316</v>
      </c>
      <c r="B1505" s="190" t="s">
        <v>717</v>
      </c>
      <c r="C1505" s="190" t="s">
        <v>718</v>
      </c>
      <c r="D1505" s="191" t="s">
        <v>1046</v>
      </c>
      <c r="E1505" s="192"/>
      <c r="F1505" s="192"/>
      <c r="G1505" s="192" t="s">
        <v>1310</v>
      </c>
      <c r="H1505" s="192" t="s">
        <v>1311</v>
      </c>
      <c r="I1505" s="192" t="s">
        <v>1317</v>
      </c>
      <c r="J1505" s="192" t="s">
        <v>1306</v>
      </c>
      <c r="L1505" s="75" t="s">
        <v>1317</v>
      </c>
    </row>
    <row r="1506" spans="1:12" ht="15.75" x14ac:dyDescent="0.25">
      <c r="A1506" s="306"/>
      <c r="B1506" s="306"/>
      <c r="C1506" s="306"/>
      <c r="D1506" s="306"/>
      <c r="E1506" s="306"/>
      <c r="F1506" s="306" t="s">
        <v>1318</v>
      </c>
      <c r="G1506" s="306"/>
      <c r="H1506" s="306"/>
      <c r="I1506" s="306"/>
      <c r="J1506" s="213">
        <v>0</v>
      </c>
    </row>
    <row r="1507" spans="1:12" ht="31.5" x14ac:dyDescent="0.25">
      <c r="A1507" s="190" t="s">
        <v>1319</v>
      </c>
      <c r="B1507" s="190" t="s">
        <v>717</v>
      </c>
      <c r="C1507" s="190" t="s">
        <v>718</v>
      </c>
      <c r="D1507" s="191" t="s">
        <v>1071</v>
      </c>
      <c r="E1507" s="192"/>
      <c r="F1507" s="192"/>
      <c r="G1507" s="192" t="s">
        <v>1310</v>
      </c>
      <c r="H1507" s="192" t="s">
        <v>1311</v>
      </c>
      <c r="I1507" s="192" t="s">
        <v>1317</v>
      </c>
      <c r="J1507" s="192" t="s">
        <v>1306</v>
      </c>
      <c r="L1507" s="75" t="s">
        <v>1317</v>
      </c>
    </row>
    <row r="1508" spans="1:12" ht="45" x14ac:dyDescent="0.25">
      <c r="A1508" s="197" t="s">
        <v>1320</v>
      </c>
      <c r="B1508" s="197" t="s">
        <v>685</v>
      </c>
      <c r="C1508" s="197" t="s">
        <v>1321</v>
      </c>
      <c r="D1508" s="198" t="s">
        <v>1322</v>
      </c>
      <c r="E1508" s="198"/>
      <c r="F1508" s="198" t="s">
        <v>1323</v>
      </c>
      <c r="G1508" s="197" t="s">
        <v>682</v>
      </c>
      <c r="H1508" s="200">
        <f>TRUNC(L1508*$N$2,2)</f>
        <v>23.05</v>
      </c>
      <c r="I1508" s="199">
        <v>5</v>
      </c>
      <c r="J1508" s="200">
        <f>TRUNC(I1508*H1508,2)</f>
        <v>115.25</v>
      </c>
      <c r="L1508" s="78">
        <v>23.05</v>
      </c>
    </row>
    <row r="1509" spans="1:12" ht="60" x14ac:dyDescent="0.25">
      <c r="A1509" s="197" t="s">
        <v>1320</v>
      </c>
      <c r="B1509" s="197" t="s">
        <v>685</v>
      </c>
      <c r="C1509" s="197" t="s">
        <v>1324</v>
      </c>
      <c r="D1509" s="198" t="s">
        <v>1325</v>
      </c>
      <c r="E1509" s="198"/>
      <c r="F1509" s="198" t="s">
        <v>1323</v>
      </c>
      <c r="G1509" s="197" t="s">
        <v>682</v>
      </c>
      <c r="H1509" s="200">
        <f>TRUNC(L1509*$N$2,2)</f>
        <v>3.48</v>
      </c>
      <c r="I1509" s="199">
        <v>5</v>
      </c>
      <c r="J1509" s="200">
        <f t="shared" ref="J1509:J1511" si="215">TRUNC(I1509*H1509,2)</f>
        <v>17.399999999999999</v>
      </c>
      <c r="L1509" s="78">
        <v>3.48</v>
      </c>
    </row>
    <row r="1510" spans="1:12" ht="45" x14ac:dyDescent="0.25">
      <c r="A1510" s="197" t="s">
        <v>1320</v>
      </c>
      <c r="B1510" s="197" t="s">
        <v>685</v>
      </c>
      <c r="C1510" s="197" t="s">
        <v>1326</v>
      </c>
      <c r="D1510" s="198" t="s">
        <v>1327</v>
      </c>
      <c r="E1510" s="198"/>
      <c r="F1510" s="198" t="s">
        <v>1323</v>
      </c>
      <c r="G1510" s="197" t="s">
        <v>682</v>
      </c>
      <c r="H1510" s="200">
        <f>TRUNC(L1510*$N$2,2)</f>
        <v>5.61</v>
      </c>
      <c r="I1510" s="199">
        <v>4.5</v>
      </c>
      <c r="J1510" s="200">
        <f t="shared" si="215"/>
        <v>25.24</v>
      </c>
      <c r="L1510" s="78">
        <v>5.61</v>
      </c>
    </row>
    <row r="1511" spans="1:12" ht="45" x14ac:dyDescent="0.25">
      <c r="A1511" s="197" t="s">
        <v>1320</v>
      </c>
      <c r="B1511" s="197" t="s">
        <v>685</v>
      </c>
      <c r="C1511" s="197" t="s">
        <v>1328</v>
      </c>
      <c r="D1511" s="198" t="s">
        <v>1329</v>
      </c>
      <c r="E1511" s="198"/>
      <c r="F1511" s="198" t="s">
        <v>1323</v>
      </c>
      <c r="G1511" s="197" t="s">
        <v>682</v>
      </c>
      <c r="H1511" s="200">
        <f>TRUNC(L1511*$N$2,2)</f>
        <v>10.98</v>
      </c>
      <c r="I1511" s="199">
        <v>0.5</v>
      </c>
      <c r="J1511" s="200">
        <f t="shared" si="215"/>
        <v>5.49</v>
      </c>
      <c r="L1511" s="78">
        <v>10.98</v>
      </c>
    </row>
    <row r="1512" spans="1:12" ht="15.75" x14ac:dyDescent="0.25">
      <c r="A1512" s="306"/>
      <c r="B1512" s="306"/>
      <c r="C1512" s="306"/>
      <c r="D1512" s="306"/>
      <c r="E1512" s="306"/>
      <c r="F1512" s="306" t="s">
        <v>1330</v>
      </c>
      <c r="G1512" s="306"/>
      <c r="H1512" s="306"/>
      <c r="I1512" s="306"/>
      <c r="J1512" s="213">
        <f>J1511+J1510+J1509+J1508</f>
        <v>163.38</v>
      </c>
    </row>
    <row r="1513" spans="1:12" ht="31.5" x14ac:dyDescent="0.25">
      <c r="A1513" s="190" t="s">
        <v>8</v>
      </c>
      <c r="B1513" s="190" t="s">
        <v>717</v>
      </c>
      <c r="C1513" s="190" t="s">
        <v>718</v>
      </c>
      <c r="D1513" s="191" t="s">
        <v>1331</v>
      </c>
      <c r="E1513" s="192" t="s">
        <v>1332</v>
      </c>
      <c r="F1513" s="192" t="s">
        <v>1333</v>
      </c>
      <c r="G1513" s="192" t="s">
        <v>1310</v>
      </c>
      <c r="H1513" s="192" t="s">
        <v>1311</v>
      </c>
      <c r="I1513" s="192" t="s">
        <v>1317</v>
      </c>
      <c r="J1513" s="192" t="s">
        <v>1306</v>
      </c>
      <c r="L1513" s="75" t="s">
        <v>1317</v>
      </c>
    </row>
    <row r="1514" spans="1:12" ht="15.75" x14ac:dyDescent="0.25">
      <c r="A1514" s="306"/>
      <c r="B1514" s="306"/>
      <c r="C1514" s="306"/>
      <c r="D1514" s="306"/>
      <c r="E1514" s="306"/>
      <c r="F1514" s="306" t="s">
        <v>1334</v>
      </c>
      <c r="G1514" s="306"/>
      <c r="H1514" s="306"/>
      <c r="I1514" s="306"/>
      <c r="J1514" s="213">
        <v>0</v>
      </c>
    </row>
    <row r="1515" spans="1:12" ht="15" x14ac:dyDescent="0.25">
      <c r="A1515" s="205"/>
      <c r="B1515" s="205"/>
      <c r="C1515" s="205"/>
      <c r="D1515" s="206"/>
      <c r="E1515" s="206"/>
      <c r="F1515" s="207"/>
      <c r="G1515" s="206"/>
      <c r="H1515" s="207"/>
      <c r="I1515" s="206"/>
      <c r="J1515" s="207">
        <f>SUBTOTAL(9,J1514)</f>
        <v>0</v>
      </c>
      <c r="L1515" s="81"/>
    </row>
    <row r="1516" spans="1:12" ht="15.75" x14ac:dyDescent="0.25">
      <c r="A1516" s="190" t="s">
        <v>999</v>
      </c>
      <c r="B1516" s="190" t="s">
        <v>718</v>
      </c>
      <c r="C1516" s="190" t="s">
        <v>717</v>
      </c>
      <c r="D1516" s="191" t="s">
        <v>716</v>
      </c>
      <c r="E1516" s="294" t="s">
        <v>1037</v>
      </c>
      <c r="F1516" s="295"/>
      <c r="G1516" s="190" t="s">
        <v>715</v>
      </c>
      <c r="H1516" s="192" t="s">
        <v>714</v>
      </c>
      <c r="I1516" s="192" t="s">
        <v>713</v>
      </c>
      <c r="J1516" s="192" t="s">
        <v>221</v>
      </c>
      <c r="L1516" s="75" t="s">
        <v>713</v>
      </c>
    </row>
    <row r="1517" spans="1:12" ht="30" x14ac:dyDescent="0.25">
      <c r="A1517" s="193" t="s">
        <v>1038</v>
      </c>
      <c r="B1517" s="193" t="s">
        <v>758</v>
      </c>
      <c r="C1517" s="193" t="s">
        <v>685</v>
      </c>
      <c r="D1517" s="194" t="s">
        <v>454</v>
      </c>
      <c r="E1517" s="300" t="s">
        <v>1301</v>
      </c>
      <c r="F1517" s="301"/>
      <c r="G1517" s="193" t="s">
        <v>679</v>
      </c>
      <c r="H1517" s="195">
        <v>1</v>
      </c>
      <c r="I1517" s="196">
        <f>J1517</f>
        <v>300.14999999999998</v>
      </c>
      <c r="J1517" s="196">
        <f>J1532</f>
        <v>300.14999999999998</v>
      </c>
      <c r="L1517" s="77">
        <f>M1517</f>
        <v>0</v>
      </c>
    </row>
    <row r="1518" spans="1:12" ht="15" customHeight="1" x14ac:dyDescent="0.25">
      <c r="A1518" s="307" t="s">
        <v>57</v>
      </c>
      <c r="B1518" s="307" t="s">
        <v>718</v>
      </c>
      <c r="C1518" s="307" t="s">
        <v>717</v>
      </c>
      <c r="D1518" s="308" t="s">
        <v>1302</v>
      </c>
      <c r="E1518" s="309" t="s">
        <v>1303</v>
      </c>
      <c r="F1518" s="310"/>
      <c r="G1518" s="307" t="s">
        <v>1304</v>
      </c>
      <c r="H1518" s="305"/>
      <c r="I1518" s="305" t="s">
        <v>1305</v>
      </c>
      <c r="J1518" s="305" t="s">
        <v>1306</v>
      </c>
      <c r="L1518" s="302" t="s">
        <v>1305</v>
      </c>
    </row>
    <row r="1519" spans="1:12" ht="31.5" x14ac:dyDescent="0.25">
      <c r="A1519" s="307"/>
      <c r="B1519" s="307"/>
      <c r="C1519" s="307"/>
      <c r="D1519" s="305"/>
      <c r="E1519" s="192" t="s">
        <v>1307</v>
      </c>
      <c r="F1519" s="192" t="s">
        <v>1308</v>
      </c>
      <c r="G1519" s="192" t="s">
        <v>1307</v>
      </c>
      <c r="H1519" s="192" t="s">
        <v>1308</v>
      </c>
      <c r="I1519" s="305"/>
      <c r="J1519" s="305"/>
      <c r="L1519" s="302"/>
    </row>
    <row r="1520" spans="1:12" ht="15.75" x14ac:dyDescent="0.25">
      <c r="A1520" s="306"/>
      <c r="B1520" s="306"/>
      <c r="C1520" s="306"/>
      <c r="D1520" s="306"/>
      <c r="E1520" s="306"/>
      <c r="F1520" s="306" t="s">
        <v>1309</v>
      </c>
      <c r="G1520" s="306"/>
      <c r="H1520" s="306"/>
      <c r="I1520" s="306"/>
      <c r="J1520" s="213">
        <v>0</v>
      </c>
    </row>
    <row r="1521" spans="1:12" ht="31.5" x14ac:dyDescent="0.25">
      <c r="A1521" s="190" t="s">
        <v>74</v>
      </c>
      <c r="B1521" s="190" t="s">
        <v>718</v>
      </c>
      <c r="C1521" s="190" t="s">
        <v>717</v>
      </c>
      <c r="D1521" s="191" t="s">
        <v>1044</v>
      </c>
      <c r="E1521" s="192"/>
      <c r="F1521" s="305"/>
      <c r="G1521" s="305" t="s">
        <v>1310</v>
      </c>
      <c r="H1521" s="305" t="s">
        <v>1311</v>
      </c>
      <c r="I1521" s="305" t="s">
        <v>1305</v>
      </c>
      <c r="J1521" s="192" t="s">
        <v>1306</v>
      </c>
    </row>
    <row r="1522" spans="1:12" ht="15.75" x14ac:dyDescent="0.25">
      <c r="A1522" s="306"/>
      <c r="B1522" s="306"/>
      <c r="C1522" s="306"/>
      <c r="D1522" s="306"/>
      <c r="E1522" s="306"/>
      <c r="F1522" s="306" t="s">
        <v>1312</v>
      </c>
      <c r="G1522" s="306"/>
      <c r="H1522" s="306"/>
      <c r="I1522" s="306"/>
      <c r="J1522" s="213">
        <v>0</v>
      </c>
    </row>
    <row r="1523" spans="1:12" ht="15.75" x14ac:dyDescent="0.25">
      <c r="A1523" s="306"/>
      <c r="B1523" s="306"/>
      <c r="C1523" s="306"/>
      <c r="D1523" s="306"/>
      <c r="E1523" s="306"/>
      <c r="F1523" s="306" t="s">
        <v>1313</v>
      </c>
      <c r="G1523" s="306"/>
      <c r="H1523" s="306"/>
      <c r="I1523" s="306"/>
      <c r="J1523" s="213">
        <v>0</v>
      </c>
    </row>
    <row r="1524" spans="1:12" ht="15.75" x14ac:dyDescent="0.25">
      <c r="A1524" s="306"/>
      <c r="B1524" s="306"/>
      <c r="C1524" s="306"/>
      <c r="D1524" s="306"/>
      <c r="E1524" s="306"/>
      <c r="F1524" s="306" t="s">
        <v>1314</v>
      </c>
      <c r="G1524" s="306"/>
      <c r="H1524" s="306"/>
      <c r="I1524" s="306"/>
      <c r="J1524" s="213">
        <v>1</v>
      </c>
    </row>
    <row r="1525" spans="1:12" ht="15.75" x14ac:dyDescent="0.25">
      <c r="A1525" s="306"/>
      <c r="B1525" s="306"/>
      <c r="C1525" s="306"/>
      <c r="D1525" s="306"/>
      <c r="E1525" s="306"/>
      <c r="F1525" s="306" t="s">
        <v>1315</v>
      </c>
      <c r="G1525" s="306"/>
      <c r="H1525" s="306"/>
      <c r="I1525" s="306"/>
      <c r="J1525" s="213">
        <v>0</v>
      </c>
    </row>
    <row r="1526" spans="1:12" ht="31.5" x14ac:dyDescent="0.25">
      <c r="A1526" s="190" t="s">
        <v>1316</v>
      </c>
      <c r="B1526" s="190" t="s">
        <v>717</v>
      </c>
      <c r="C1526" s="190" t="s">
        <v>718</v>
      </c>
      <c r="D1526" s="191" t="s">
        <v>1046</v>
      </c>
      <c r="E1526" s="192"/>
      <c r="F1526" s="192"/>
      <c r="G1526" s="192" t="s">
        <v>1310</v>
      </c>
      <c r="H1526" s="192" t="s">
        <v>1311</v>
      </c>
      <c r="I1526" s="192" t="s">
        <v>1317</v>
      </c>
      <c r="J1526" s="192" t="s">
        <v>1306</v>
      </c>
      <c r="L1526" s="75" t="s">
        <v>1317</v>
      </c>
    </row>
    <row r="1527" spans="1:12" ht="15.75" x14ac:dyDescent="0.25">
      <c r="A1527" s="306"/>
      <c r="B1527" s="306"/>
      <c r="C1527" s="306"/>
      <c r="D1527" s="306"/>
      <c r="E1527" s="306"/>
      <c r="F1527" s="306" t="s">
        <v>1318</v>
      </c>
      <c r="G1527" s="306"/>
      <c r="H1527" s="306"/>
      <c r="I1527" s="306"/>
      <c r="J1527" s="213">
        <v>0</v>
      </c>
    </row>
    <row r="1528" spans="1:12" ht="31.5" x14ac:dyDescent="0.25">
      <c r="A1528" s="190" t="s">
        <v>1319</v>
      </c>
      <c r="B1528" s="190" t="s">
        <v>717</v>
      </c>
      <c r="C1528" s="190" t="s">
        <v>718</v>
      </c>
      <c r="D1528" s="191" t="s">
        <v>1071</v>
      </c>
      <c r="E1528" s="192"/>
      <c r="F1528" s="192"/>
      <c r="G1528" s="192" t="s">
        <v>1310</v>
      </c>
      <c r="H1528" s="192" t="s">
        <v>1311</v>
      </c>
      <c r="I1528" s="192" t="s">
        <v>1317</v>
      </c>
      <c r="J1528" s="192" t="s">
        <v>1306</v>
      </c>
      <c r="L1528" s="75" t="s">
        <v>1317</v>
      </c>
    </row>
    <row r="1529" spans="1:12" ht="45" x14ac:dyDescent="0.25">
      <c r="A1529" s="197" t="s">
        <v>1320</v>
      </c>
      <c r="B1529" s="197" t="s">
        <v>685</v>
      </c>
      <c r="C1529" s="197" t="s">
        <v>1335</v>
      </c>
      <c r="D1529" s="198" t="s">
        <v>1336</v>
      </c>
      <c r="E1529" s="198"/>
      <c r="F1529" s="198" t="s">
        <v>1323</v>
      </c>
      <c r="G1529" s="197" t="s">
        <v>682</v>
      </c>
      <c r="H1529" s="200">
        <f>TRUNC(L1529*$N$2,2)</f>
        <v>40.200000000000003</v>
      </c>
      <c r="I1529" s="199">
        <v>5</v>
      </c>
      <c r="J1529" s="200">
        <f t="shared" ref="J1529:J1531" si="216">TRUNC(I1529*H1529,2)</f>
        <v>201</v>
      </c>
      <c r="L1529" s="78">
        <v>40.200000000000003</v>
      </c>
    </row>
    <row r="1530" spans="1:12" ht="60" x14ac:dyDescent="0.25">
      <c r="A1530" s="197" t="s">
        <v>1320</v>
      </c>
      <c r="B1530" s="197" t="s">
        <v>685</v>
      </c>
      <c r="C1530" s="197" t="s">
        <v>1337</v>
      </c>
      <c r="D1530" s="198" t="s">
        <v>1338</v>
      </c>
      <c r="E1530" s="198"/>
      <c r="F1530" s="198" t="s">
        <v>1323</v>
      </c>
      <c r="G1530" s="197" t="s">
        <v>682</v>
      </c>
      <c r="H1530" s="200">
        <f>TRUNC(L1530*$N$2,2)</f>
        <v>5.79</v>
      </c>
      <c r="I1530" s="199">
        <v>5</v>
      </c>
      <c r="J1530" s="200">
        <f t="shared" si="216"/>
        <v>28.95</v>
      </c>
      <c r="L1530" s="78">
        <v>5.79</v>
      </c>
    </row>
    <row r="1531" spans="1:12" ht="45" x14ac:dyDescent="0.25">
      <c r="A1531" s="197" t="s">
        <v>1320</v>
      </c>
      <c r="B1531" s="197" t="s">
        <v>685</v>
      </c>
      <c r="C1531" s="197" t="s">
        <v>1339</v>
      </c>
      <c r="D1531" s="198" t="s">
        <v>1340</v>
      </c>
      <c r="E1531" s="198"/>
      <c r="F1531" s="198" t="s">
        <v>1323</v>
      </c>
      <c r="G1531" s="197" t="s">
        <v>682</v>
      </c>
      <c r="H1531" s="200">
        <f>TRUNC(L1531*$N$2,2)</f>
        <v>14.04</v>
      </c>
      <c r="I1531" s="199">
        <v>5</v>
      </c>
      <c r="J1531" s="200">
        <f t="shared" si="216"/>
        <v>70.2</v>
      </c>
      <c r="L1531" s="78">
        <v>14.04</v>
      </c>
    </row>
    <row r="1532" spans="1:12" ht="15.75" x14ac:dyDescent="0.25">
      <c r="A1532" s="306"/>
      <c r="B1532" s="306"/>
      <c r="C1532" s="306"/>
      <c r="D1532" s="306"/>
      <c r="E1532" s="306"/>
      <c r="F1532" s="306" t="s">
        <v>1330</v>
      </c>
      <c r="G1532" s="306"/>
      <c r="H1532" s="306"/>
      <c r="I1532" s="306"/>
      <c r="J1532" s="213">
        <f>J1531+J1530+J1529</f>
        <v>300.14999999999998</v>
      </c>
    </row>
    <row r="1533" spans="1:12" ht="31.5" x14ac:dyDescent="0.25">
      <c r="A1533" s="190" t="s">
        <v>8</v>
      </c>
      <c r="B1533" s="190" t="s">
        <v>717</v>
      </c>
      <c r="C1533" s="190" t="s">
        <v>718</v>
      </c>
      <c r="D1533" s="191" t="s">
        <v>1331</v>
      </c>
      <c r="E1533" s="190" t="s">
        <v>1332</v>
      </c>
      <c r="F1533" s="190" t="s">
        <v>1333</v>
      </c>
      <c r="G1533" s="192" t="s">
        <v>1310</v>
      </c>
      <c r="H1533" s="192" t="s">
        <v>1311</v>
      </c>
      <c r="I1533" s="192" t="s">
        <v>1317</v>
      </c>
      <c r="J1533" s="192" t="s">
        <v>1306</v>
      </c>
      <c r="L1533" s="75" t="s">
        <v>1317</v>
      </c>
    </row>
    <row r="1534" spans="1:12" ht="15.75" x14ac:dyDescent="0.25">
      <c r="A1534" s="306"/>
      <c r="B1534" s="306"/>
      <c r="C1534" s="306"/>
      <c r="D1534" s="306"/>
      <c r="E1534" s="306"/>
      <c r="F1534" s="306" t="s">
        <v>1334</v>
      </c>
      <c r="G1534" s="306"/>
      <c r="H1534" s="306"/>
      <c r="I1534" s="306"/>
      <c r="J1534" s="213">
        <v>0</v>
      </c>
    </row>
    <row r="1535" spans="1:12" ht="15" x14ac:dyDescent="0.25">
      <c r="A1535" s="205"/>
      <c r="B1535" s="205"/>
      <c r="C1535" s="205"/>
      <c r="D1535" s="206"/>
      <c r="E1535" s="206"/>
      <c r="F1535" s="207"/>
      <c r="G1535" s="206"/>
      <c r="H1535" s="207"/>
      <c r="I1535" s="206"/>
      <c r="J1535" s="207">
        <f>SUBTOTAL(9,J1534)</f>
        <v>0</v>
      </c>
      <c r="L1535" s="81"/>
    </row>
    <row r="1536" spans="1:12" ht="15.75" x14ac:dyDescent="0.25">
      <c r="A1536" s="190" t="s">
        <v>1000</v>
      </c>
      <c r="B1536" s="190" t="s">
        <v>718</v>
      </c>
      <c r="C1536" s="190" t="s">
        <v>717</v>
      </c>
      <c r="D1536" s="191" t="s">
        <v>716</v>
      </c>
      <c r="E1536" s="294" t="s">
        <v>1037</v>
      </c>
      <c r="F1536" s="295"/>
      <c r="G1536" s="190" t="s">
        <v>715</v>
      </c>
      <c r="H1536" s="192" t="s">
        <v>714</v>
      </c>
      <c r="I1536" s="192" t="s">
        <v>713</v>
      </c>
      <c r="J1536" s="192" t="s">
        <v>221</v>
      </c>
      <c r="L1536" s="75" t="s">
        <v>713</v>
      </c>
    </row>
    <row r="1537" spans="1:12" ht="30" x14ac:dyDescent="0.25">
      <c r="A1537" s="193" t="s">
        <v>1038</v>
      </c>
      <c r="B1537" s="193">
        <v>6390</v>
      </c>
      <c r="C1537" s="193" t="s">
        <v>14</v>
      </c>
      <c r="D1537" s="194" t="s">
        <v>456</v>
      </c>
      <c r="E1537" s="300" t="s">
        <v>1141</v>
      </c>
      <c r="F1537" s="301"/>
      <c r="G1537" s="193" t="s">
        <v>682</v>
      </c>
      <c r="H1537" s="195">
        <v>1</v>
      </c>
      <c r="I1537" s="196">
        <f>J1537</f>
        <v>18.3</v>
      </c>
      <c r="J1537" s="196">
        <f>J1541</f>
        <v>18.3</v>
      </c>
      <c r="L1537" s="77">
        <f>M1537</f>
        <v>0</v>
      </c>
    </row>
    <row r="1538" spans="1:12" ht="45" x14ac:dyDescent="0.25">
      <c r="A1538" s="197" t="s">
        <v>1040</v>
      </c>
      <c r="B1538" s="197">
        <v>10549</v>
      </c>
      <c r="C1538" s="197" t="s">
        <v>14</v>
      </c>
      <c r="D1538" s="198" t="s">
        <v>1107</v>
      </c>
      <c r="E1538" s="296" t="s">
        <v>1108</v>
      </c>
      <c r="F1538" s="297"/>
      <c r="G1538" s="197" t="s">
        <v>1109</v>
      </c>
      <c r="H1538" s="199">
        <v>1</v>
      </c>
      <c r="I1538" s="200">
        <f>TRUNC(L1538*$N$2,2)</f>
        <v>3.79</v>
      </c>
      <c r="J1538" s="200">
        <f>TRUNC(I1538*H1538,2)</f>
        <v>3.79</v>
      </c>
      <c r="L1538" s="79">
        <v>3.79</v>
      </c>
    </row>
    <row r="1539" spans="1:12" ht="30" x14ac:dyDescent="0.25">
      <c r="A1539" s="201" t="s">
        <v>1042</v>
      </c>
      <c r="B1539" s="201" t="s">
        <v>1551</v>
      </c>
      <c r="C1539" s="201" t="s">
        <v>14</v>
      </c>
      <c r="D1539" s="202" t="s">
        <v>1112</v>
      </c>
      <c r="E1539" s="298" t="s">
        <v>1044</v>
      </c>
      <c r="F1539" s="299"/>
      <c r="G1539" s="201" t="s">
        <v>1109</v>
      </c>
      <c r="H1539" s="203">
        <v>1</v>
      </c>
      <c r="I1539" s="204">
        <f>TRUNC(L1539*$N$2,2)</f>
        <v>13.65</v>
      </c>
      <c r="J1539" s="204">
        <f t="shared" ref="J1539:J1540" si="217">TRUNC(I1539*H1539,2)</f>
        <v>13.65</v>
      </c>
      <c r="L1539" s="80">
        <v>13.65</v>
      </c>
    </row>
    <row r="1540" spans="1:12" ht="15" x14ac:dyDescent="0.25">
      <c r="A1540" s="201" t="s">
        <v>1042</v>
      </c>
      <c r="B1540" s="201">
        <v>5897</v>
      </c>
      <c r="C1540" s="201" t="s">
        <v>14</v>
      </c>
      <c r="D1540" s="202" t="s">
        <v>1341</v>
      </c>
      <c r="E1540" s="298" t="s">
        <v>1057</v>
      </c>
      <c r="F1540" s="299"/>
      <c r="G1540" s="201" t="s">
        <v>1109</v>
      </c>
      <c r="H1540" s="203">
        <v>5.1999999999999998E-2</v>
      </c>
      <c r="I1540" s="204">
        <f>TRUNC(L1540*$N$2,2)</f>
        <v>16.579999999999998</v>
      </c>
      <c r="J1540" s="204">
        <f t="shared" si="217"/>
        <v>0.86</v>
      </c>
      <c r="L1540" s="80">
        <v>16.579999999999998</v>
      </c>
    </row>
    <row r="1541" spans="1:12" ht="15" x14ac:dyDescent="0.25">
      <c r="A1541" s="205"/>
      <c r="B1541" s="205"/>
      <c r="C1541" s="205"/>
      <c r="D1541" s="206"/>
      <c r="E1541" s="206"/>
      <c r="F1541" s="207"/>
      <c r="G1541" s="206"/>
      <c r="H1541" s="207"/>
      <c r="I1541" s="206"/>
      <c r="J1541" s="207">
        <f>SUBTOTAL(9,J1538:J1540)</f>
        <v>18.3</v>
      </c>
      <c r="L1541" s="81"/>
    </row>
    <row r="1542" spans="1:12" ht="15.75" x14ac:dyDescent="0.25">
      <c r="A1542" s="190" t="s">
        <v>1001</v>
      </c>
      <c r="B1542" s="190" t="s">
        <v>718</v>
      </c>
      <c r="C1542" s="190" t="s">
        <v>717</v>
      </c>
      <c r="D1542" s="191" t="s">
        <v>716</v>
      </c>
      <c r="E1542" s="294" t="s">
        <v>1037</v>
      </c>
      <c r="F1542" s="295"/>
      <c r="G1542" s="190" t="s">
        <v>715</v>
      </c>
      <c r="H1542" s="192" t="s">
        <v>714</v>
      </c>
      <c r="I1542" s="192" t="s">
        <v>713</v>
      </c>
      <c r="J1542" s="192" t="s">
        <v>221</v>
      </c>
      <c r="L1542" s="75" t="s">
        <v>713</v>
      </c>
    </row>
    <row r="1543" spans="1:12" ht="45" x14ac:dyDescent="0.25">
      <c r="A1543" s="193" t="s">
        <v>1038</v>
      </c>
      <c r="B1543" s="193">
        <v>3395</v>
      </c>
      <c r="C1543" s="193" t="s">
        <v>14</v>
      </c>
      <c r="D1543" s="194" t="s">
        <v>256</v>
      </c>
      <c r="E1543" s="300" t="s">
        <v>1141</v>
      </c>
      <c r="F1543" s="301"/>
      <c r="G1543" s="193" t="s">
        <v>679</v>
      </c>
      <c r="H1543" s="195">
        <v>1</v>
      </c>
      <c r="I1543" s="196">
        <f>J1543</f>
        <v>268.07</v>
      </c>
      <c r="J1543" s="196">
        <f>J1552</f>
        <v>268.07</v>
      </c>
      <c r="L1543" s="77">
        <f>M1543</f>
        <v>0</v>
      </c>
    </row>
    <row r="1544" spans="1:12" ht="45" x14ac:dyDescent="0.25">
      <c r="A1544" s="197" t="s">
        <v>1040</v>
      </c>
      <c r="B1544" s="197">
        <v>10549</v>
      </c>
      <c r="C1544" s="197" t="s">
        <v>14</v>
      </c>
      <c r="D1544" s="198" t="s">
        <v>1107</v>
      </c>
      <c r="E1544" s="296" t="s">
        <v>1108</v>
      </c>
      <c r="F1544" s="297"/>
      <c r="G1544" s="197" t="s">
        <v>1109</v>
      </c>
      <c r="H1544" s="199">
        <v>6</v>
      </c>
      <c r="I1544" s="200">
        <f t="shared" ref="I1544:I1551" si="218">TRUNC(L1544*$N$2,2)</f>
        <v>3.79</v>
      </c>
      <c r="J1544" s="200">
        <f t="shared" ref="J1544:J1551" si="219">TRUNC(I1544*H1544,2)</f>
        <v>22.74</v>
      </c>
      <c r="L1544" s="79">
        <v>3.79</v>
      </c>
    </row>
    <row r="1545" spans="1:12" ht="45" x14ac:dyDescent="0.25">
      <c r="A1545" s="197" t="s">
        <v>1040</v>
      </c>
      <c r="B1545" s="197">
        <v>10552</v>
      </c>
      <c r="C1545" s="197" t="s">
        <v>14</v>
      </c>
      <c r="D1545" s="198" t="s">
        <v>1362</v>
      </c>
      <c r="E1545" s="296" t="s">
        <v>1108</v>
      </c>
      <c r="F1545" s="297"/>
      <c r="G1545" s="197" t="s">
        <v>1109</v>
      </c>
      <c r="H1545" s="199">
        <v>5</v>
      </c>
      <c r="I1545" s="200">
        <f t="shared" si="218"/>
        <v>3.65</v>
      </c>
      <c r="J1545" s="200">
        <f t="shared" si="219"/>
        <v>18.25</v>
      </c>
      <c r="L1545" s="79">
        <v>3.65</v>
      </c>
    </row>
    <row r="1546" spans="1:12" ht="30" x14ac:dyDescent="0.25">
      <c r="A1546" s="201" t="s">
        <v>1042</v>
      </c>
      <c r="B1546" s="201" t="s">
        <v>1559</v>
      </c>
      <c r="C1546" s="201" t="s">
        <v>14</v>
      </c>
      <c r="D1546" s="202" t="s">
        <v>1363</v>
      </c>
      <c r="E1546" s="298" t="s">
        <v>1046</v>
      </c>
      <c r="F1546" s="299"/>
      <c r="G1546" s="201" t="s">
        <v>682</v>
      </c>
      <c r="H1546" s="203">
        <v>12</v>
      </c>
      <c r="I1546" s="204">
        <f t="shared" si="218"/>
        <v>2.5499999999999998</v>
      </c>
      <c r="J1546" s="204">
        <f t="shared" si="219"/>
        <v>30.6</v>
      </c>
      <c r="L1546" s="80">
        <v>2.5499999999999998</v>
      </c>
    </row>
    <row r="1547" spans="1:12" ht="30" x14ac:dyDescent="0.25">
      <c r="A1547" s="201" t="s">
        <v>1042</v>
      </c>
      <c r="B1547" s="201" t="s">
        <v>1560</v>
      </c>
      <c r="C1547" s="201" t="s">
        <v>14</v>
      </c>
      <c r="D1547" s="202" t="s">
        <v>1364</v>
      </c>
      <c r="E1547" s="298" t="s">
        <v>1044</v>
      </c>
      <c r="F1547" s="299"/>
      <c r="G1547" s="201" t="s">
        <v>1109</v>
      </c>
      <c r="H1547" s="203">
        <v>5</v>
      </c>
      <c r="I1547" s="204">
        <f t="shared" si="218"/>
        <v>19.13</v>
      </c>
      <c r="J1547" s="204">
        <f t="shared" si="219"/>
        <v>95.65</v>
      </c>
      <c r="L1547" s="80">
        <v>19.13</v>
      </c>
    </row>
    <row r="1548" spans="1:12" ht="30" x14ac:dyDescent="0.25">
      <c r="A1548" s="201" t="s">
        <v>1042</v>
      </c>
      <c r="B1548" s="201" t="s">
        <v>1561</v>
      </c>
      <c r="C1548" s="201" t="s">
        <v>14</v>
      </c>
      <c r="D1548" s="202" t="s">
        <v>1365</v>
      </c>
      <c r="E1548" s="298" t="s">
        <v>1046</v>
      </c>
      <c r="F1548" s="299"/>
      <c r="G1548" s="201" t="s">
        <v>682</v>
      </c>
      <c r="H1548" s="203">
        <v>6</v>
      </c>
      <c r="I1548" s="204">
        <f t="shared" si="218"/>
        <v>2.1800000000000002</v>
      </c>
      <c r="J1548" s="204">
        <f t="shared" si="219"/>
        <v>13.08</v>
      </c>
      <c r="L1548" s="80">
        <v>2.1800000000000002</v>
      </c>
    </row>
    <row r="1549" spans="1:12" ht="30" x14ac:dyDescent="0.25">
      <c r="A1549" s="201" t="s">
        <v>1042</v>
      </c>
      <c r="B1549" s="201" t="s">
        <v>1551</v>
      </c>
      <c r="C1549" s="201" t="s">
        <v>14</v>
      </c>
      <c r="D1549" s="202" t="s">
        <v>1112</v>
      </c>
      <c r="E1549" s="298" t="s">
        <v>1044</v>
      </c>
      <c r="F1549" s="299"/>
      <c r="G1549" s="201" t="s">
        <v>1109</v>
      </c>
      <c r="H1549" s="203">
        <v>6</v>
      </c>
      <c r="I1549" s="204">
        <f t="shared" si="218"/>
        <v>13.65</v>
      </c>
      <c r="J1549" s="204">
        <f t="shared" si="219"/>
        <v>81.900000000000006</v>
      </c>
      <c r="L1549" s="80">
        <v>13.65</v>
      </c>
    </row>
    <row r="1550" spans="1:12" ht="30" x14ac:dyDescent="0.25">
      <c r="A1550" s="201" t="s">
        <v>1042</v>
      </c>
      <c r="B1550" s="201" t="s">
        <v>1562</v>
      </c>
      <c r="C1550" s="201" t="s">
        <v>14</v>
      </c>
      <c r="D1550" s="202" t="s">
        <v>1366</v>
      </c>
      <c r="E1550" s="298" t="s">
        <v>1046</v>
      </c>
      <c r="F1550" s="299"/>
      <c r="G1550" s="201" t="s">
        <v>679</v>
      </c>
      <c r="H1550" s="203">
        <v>1</v>
      </c>
      <c r="I1550" s="204">
        <f t="shared" si="218"/>
        <v>4.09</v>
      </c>
      <c r="J1550" s="204">
        <f t="shared" si="219"/>
        <v>4.09</v>
      </c>
      <c r="L1550" s="80">
        <v>4.09</v>
      </c>
    </row>
    <row r="1551" spans="1:12" ht="30" x14ac:dyDescent="0.25">
      <c r="A1551" s="201" t="s">
        <v>1042</v>
      </c>
      <c r="B1551" s="201" t="s">
        <v>1563</v>
      </c>
      <c r="C1551" s="201" t="s">
        <v>14</v>
      </c>
      <c r="D1551" s="202" t="s">
        <v>1367</v>
      </c>
      <c r="E1551" s="298" t="s">
        <v>1046</v>
      </c>
      <c r="F1551" s="299"/>
      <c r="G1551" s="201" t="s">
        <v>679</v>
      </c>
      <c r="H1551" s="203">
        <v>0.15</v>
      </c>
      <c r="I1551" s="204">
        <f t="shared" si="218"/>
        <v>11.75</v>
      </c>
      <c r="J1551" s="204">
        <f t="shared" si="219"/>
        <v>1.76</v>
      </c>
      <c r="L1551" s="80">
        <v>11.75</v>
      </c>
    </row>
    <row r="1552" spans="1:12" ht="15" x14ac:dyDescent="0.25">
      <c r="A1552" s="205"/>
      <c r="B1552" s="205"/>
      <c r="C1552" s="205"/>
      <c r="D1552" s="206"/>
      <c r="E1552" s="206"/>
      <c r="F1552" s="207"/>
      <c r="G1552" s="206"/>
      <c r="H1552" s="207"/>
      <c r="I1552" s="206"/>
      <c r="J1552" s="207">
        <f>SUBTOTAL(9,J1544:J1551)</f>
        <v>268.07</v>
      </c>
      <c r="L1552" s="81"/>
    </row>
    <row r="1553" spans="1:12" ht="15.75" x14ac:dyDescent="0.25">
      <c r="A1553" s="190" t="s">
        <v>1002</v>
      </c>
      <c r="B1553" s="190" t="s">
        <v>718</v>
      </c>
      <c r="C1553" s="190" t="s">
        <v>717</v>
      </c>
      <c r="D1553" s="191" t="s">
        <v>716</v>
      </c>
      <c r="E1553" s="294" t="s">
        <v>1037</v>
      </c>
      <c r="F1553" s="295"/>
      <c r="G1553" s="190" t="s">
        <v>715</v>
      </c>
      <c r="H1553" s="192" t="s">
        <v>714</v>
      </c>
      <c r="I1553" s="192" t="s">
        <v>713</v>
      </c>
      <c r="J1553" s="192" t="s">
        <v>221</v>
      </c>
      <c r="L1553" s="75" t="s">
        <v>713</v>
      </c>
    </row>
    <row r="1554" spans="1:12" ht="45" x14ac:dyDescent="0.25">
      <c r="A1554" s="193" t="s">
        <v>1038</v>
      </c>
      <c r="B1554" s="193">
        <v>3281</v>
      </c>
      <c r="C1554" s="193" t="s">
        <v>14</v>
      </c>
      <c r="D1554" s="194" t="s">
        <v>257</v>
      </c>
      <c r="E1554" s="300" t="s">
        <v>1141</v>
      </c>
      <c r="F1554" s="301"/>
      <c r="G1554" s="193" t="s">
        <v>684</v>
      </c>
      <c r="H1554" s="195">
        <v>1</v>
      </c>
      <c r="I1554" s="196">
        <f>J1554</f>
        <v>196.95999999999998</v>
      </c>
      <c r="J1554" s="196">
        <f>J1564</f>
        <v>196.95999999999998</v>
      </c>
      <c r="L1554" s="77">
        <f>M1554</f>
        <v>0</v>
      </c>
    </row>
    <row r="1555" spans="1:12" ht="45" x14ac:dyDescent="0.25">
      <c r="A1555" s="197" t="s">
        <v>1040</v>
      </c>
      <c r="B1555" s="197">
        <v>10549</v>
      </c>
      <c r="C1555" s="197" t="s">
        <v>14</v>
      </c>
      <c r="D1555" s="198" t="s">
        <v>1107</v>
      </c>
      <c r="E1555" s="296" t="s">
        <v>1108</v>
      </c>
      <c r="F1555" s="297"/>
      <c r="G1555" s="197" t="s">
        <v>1109</v>
      </c>
      <c r="H1555" s="199">
        <v>3</v>
      </c>
      <c r="I1555" s="200">
        <f t="shared" ref="I1555:I1563" si="220">TRUNC(L1555*$N$2,2)</f>
        <v>3.79</v>
      </c>
      <c r="J1555" s="200">
        <f t="shared" ref="J1555:J1563" si="221">TRUNC(I1555*H1555,2)</f>
        <v>11.37</v>
      </c>
      <c r="L1555" s="79">
        <v>3.79</v>
      </c>
    </row>
    <row r="1556" spans="1:12" ht="45" x14ac:dyDescent="0.25">
      <c r="A1556" s="197" t="s">
        <v>1040</v>
      </c>
      <c r="B1556" s="197">
        <v>10552</v>
      </c>
      <c r="C1556" s="197" t="s">
        <v>14</v>
      </c>
      <c r="D1556" s="198" t="s">
        <v>1362</v>
      </c>
      <c r="E1556" s="296" t="s">
        <v>1108</v>
      </c>
      <c r="F1556" s="297"/>
      <c r="G1556" s="197" t="s">
        <v>1109</v>
      </c>
      <c r="H1556" s="199">
        <v>4</v>
      </c>
      <c r="I1556" s="200">
        <f t="shared" si="220"/>
        <v>3.65</v>
      </c>
      <c r="J1556" s="200">
        <f t="shared" si="221"/>
        <v>14.6</v>
      </c>
      <c r="L1556" s="79">
        <v>3.65</v>
      </c>
    </row>
    <row r="1557" spans="1:12" ht="30" x14ac:dyDescent="0.25">
      <c r="A1557" s="201" t="s">
        <v>1042</v>
      </c>
      <c r="B1557" s="201" t="s">
        <v>1559</v>
      </c>
      <c r="C1557" s="201" t="s">
        <v>14</v>
      </c>
      <c r="D1557" s="202" t="s">
        <v>1363</v>
      </c>
      <c r="E1557" s="298" t="s">
        <v>1046</v>
      </c>
      <c r="F1557" s="299"/>
      <c r="G1557" s="201" t="s">
        <v>682</v>
      </c>
      <c r="H1557" s="203">
        <v>12</v>
      </c>
      <c r="I1557" s="204">
        <f t="shared" si="220"/>
        <v>2.5499999999999998</v>
      </c>
      <c r="J1557" s="204">
        <f t="shared" si="221"/>
        <v>30.6</v>
      </c>
      <c r="L1557" s="80">
        <v>2.5499999999999998</v>
      </c>
    </row>
    <row r="1558" spans="1:12" ht="30" x14ac:dyDescent="0.25">
      <c r="A1558" s="201" t="s">
        <v>1042</v>
      </c>
      <c r="B1558" s="201" t="s">
        <v>1564</v>
      </c>
      <c r="C1558" s="201" t="s">
        <v>14</v>
      </c>
      <c r="D1558" s="202" t="s">
        <v>1368</v>
      </c>
      <c r="E1558" s="298" t="s">
        <v>1046</v>
      </c>
      <c r="F1558" s="299"/>
      <c r="G1558" s="201" t="s">
        <v>679</v>
      </c>
      <c r="H1558" s="203">
        <v>1</v>
      </c>
      <c r="I1558" s="204">
        <f t="shared" si="220"/>
        <v>1.58</v>
      </c>
      <c r="J1558" s="204">
        <f t="shared" si="221"/>
        <v>1.58</v>
      </c>
      <c r="L1558" s="80">
        <v>1.58</v>
      </c>
    </row>
    <row r="1559" spans="1:12" ht="30" x14ac:dyDescent="0.25">
      <c r="A1559" s="201" t="s">
        <v>1042</v>
      </c>
      <c r="B1559" s="201" t="s">
        <v>1560</v>
      </c>
      <c r="C1559" s="201" t="s">
        <v>14</v>
      </c>
      <c r="D1559" s="202" t="s">
        <v>1364</v>
      </c>
      <c r="E1559" s="298" t="s">
        <v>1044</v>
      </c>
      <c r="F1559" s="299"/>
      <c r="G1559" s="201" t="s">
        <v>1109</v>
      </c>
      <c r="H1559" s="203">
        <v>4</v>
      </c>
      <c r="I1559" s="204">
        <f t="shared" si="220"/>
        <v>19.13</v>
      </c>
      <c r="J1559" s="204">
        <f t="shared" si="221"/>
        <v>76.52</v>
      </c>
      <c r="L1559" s="80">
        <v>19.13</v>
      </c>
    </row>
    <row r="1560" spans="1:12" ht="30" x14ac:dyDescent="0.25">
      <c r="A1560" s="201" t="s">
        <v>1042</v>
      </c>
      <c r="B1560" s="201" t="s">
        <v>1561</v>
      </c>
      <c r="C1560" s="201" t="s">
        <v>14</v>
      </c>
      <c r="D1560" s="202" t="s">
        <v>1365</v>
      </c>
      <c r="E1560" s="298" t="s">
        <v>1046</v>
      </c>
      <c r="F1560" s="299"/>
      <c r="G1560" s="201" t="s">
        <v>682</v>
      </c>
      <c r="H1560" s="203">
        <v>6</v>
      </c>
      <c r="I1560" s="204">
        <f t="shared" si="220"/>
        <v>2.1800000000000002</v>
      </c>
      <c r="J1560" s="204">
        <f t="shared" si="221"/>
        <v>13.08</v>
      </c>
      <c r="L1560" s="80">
        <v>2.1800000000000002</v>
      </c>
    </row>
    <row r="1561" spans="1:12" ht="30" x14ac:dyDescent="0.25">
      <c r="A1561" s="201" t="s">
        <v>1042</v>
      </c>
      <c r="B1561" s="201" t="s">
        <v>1551</v>
      </c>
      <c r="C1561" s="201" t="s">
        <v>14</v>
      </c>
      <c r="D1561" s="202" t="s">
        <v>1112</v>
      </c>
      <c r="E1561" s="298" t="s">
        <v>1044</v>
      </c>
      <c r="F1561" s="299"/>
      <c r="G1561" s="201" t="s">
        <v>1109</v>
      </c>
      <c r="H1561" s="203">
        <v>3</v>
      </c>
      <c r="I1561" s="204">
        <f t="shared" si="220"/>
        <v>13.65</v>
      </c>
      <c r="J1561" s="204">
        <f t="shared" si="221"/>
        <v>40.950000000000003</v>
      </c>
      <c r="L1561" s="80">
        <v>13.65</v>
      </c>
    </row>
    <row r="1562" spans="1:12" ht="30" x14ac:dyDescent="0.25">
      <c r="A1562" s="201" t="s">
        <v>1042</v>
      </c>
      <c r="B1562" s="201" t="s">
        <v>1563</v>
      </c>
      <c r="C1562" s="201" t="s">
        <v>14</v>
      </c>
      <c r="D1562" s="202" t="s">
        <v>1367</v>
      </c>
      <c r="E1562" s="298" t="s">
        <v>1046</v>
      </c>
      <c r="F1562" s="299"/>
      <c r="G1562" s="201" t="s">
        <v>679</v>
      </c>
      <c r="H1562" s="203">
        <v>0.15</v>
      </c>
      <c r="I1562" s="204">
        <f t="shared" si="220"/>
        <v>11.75</v>
      </c>
      <c r="J1562" s="204">
        <f t="shared" si="221"/>
        <v>1.76</v>
      </c>
      <c r="L1562" s="80">
        <v>11.75</v>
      </c>
    </row>
    <row r="1563" spans="1:12" ht="15" x14ac:dyDescent="0.25">
      <c r="A1563" s="201" t="s">
        <v>1042</v>
      </c>
      <c r="B1563" s="201">
        <v>1119</v>
      </c>
      <c r="C1563" s="201" t="s">
        <v>14</v>
      </c>
      <c r="D1563" s="202" t="s">
        <v>1369</v>
      </c>
      <c r="E1563" s="298" t="s">
        <v>1046</v>
      </c>
      <c r="F1563" s="299"/>
      <c r="G1563" s="201" t="s">
        <v>679</v>
      </c>
      <c r="H1563" s="203">
        <v>1</v>
      </c>
      <c r="I1563" s="204">
        <f t="shared" si="220"/>
        <v>6.5</v>
      </c>
      <c r="J1563" s="204">
        <f t="shared" si="221"/>
        <v>6.5</v>
      </c>
      <c r="L1563" s="80">
        <v>6.5</v>
      </c>
    </row>
    <row r="1564" spans="1:12" ht="15" x14ac:dyDescent="0.25">
      <c r="A1564" s="205"/>
      <c r="B1564" s="205"/>
      <c r="C1564" s="205"/>
      <c r="D1564" s="206"/>
      <c r="E1564" s="206"/>
      <c r="F1564" s="207"/>
      <c r="G1564" s="206"/>
      <c r="H1564" s="207"/>
      <c r="I1564" s="206"/>
      <c r="J1564" s="207">
        <f>SUBTOTAL(9,J1555:J1563)</f>
        <v>196.95999999999998</v>
      </c>
      <c r="L1564" s="81"/>
    </row>
    <row r="1565" spans="1:12" ht="15.75" x14ac:dyDescent="0.25">
      <c r="A1565" s="190" t="s">
        <v>1003</v>
      </c>
      <c r="B1565" s="190" t="s">
        <v>718</v>
      </c>
      <c r="C1565" s="190" t="s">
        <v>717</v>
      </c>
      <c r="D1565" s="191" t="s">
        <v>716</v>
      </c>
      <c r="E1565" s="294" t="s">
        <v>1037</v>
      </c>
      <c r="F1565" s="295"/>
      <c r="G1565" s="190" t="s">
        <v>715</v>
      </c>
      <c r="H1565" s="192" t="s">
        <v>714</v>
      </c>
      <c r="I1565" s="192" t="s">
        <v>713</v>
      </c>
      <c r="J1565" s="192" t="s">
        <v>221</v>
      </c>
      <c r="L1565" s="75" t="s">
        <v>713</v>
      </c>
    </row>
    <row r="1566" spans="1:12" ht="45" x14ac:dyDescent="0.25">
      <c r="A1566" s="193" t="s">
        <v>1038</v>
      </c>
      <c r="B1566" s="193">
        <v>3398</v>
      </c>
      <c r="C1566" s="193" t="s">
        <v>14</v>
      </c>
      <c r="D1566" s="194" t="s">
        <v>258</v>
      </c>
      <c r="E1566" s="300" t="s">
        <v>1141</v>
      </c>
      <c r="F1566" s="301"/>
      <c r="G1566" s="193" t="s">
        <v>684</v>
      </c>
      <c r="H1566" s="195">
        <v>1</v>
      </c>
      <c r="I1566" s="196">
        <f>J1566</f>
        <v>257.56</v>
      </c>
      <c r="J1566" s="196">
        <f>J1576</f>
        <v>257.56</v>
      </c>
      <c r="L1566" s="77">
        <f>M1566</f>
        <v>0</v>
      </c>
    </row>
    <row r="1567" spans="1:12" ht="45" x14ac:dyDescent="0.25">
      <c r="A1567" s="197" t="s">
        <v>1040</v>
      </c>
      <c r="B1567" s="197">
        <v>10549</v>
      </c>
      <c r="C1567" s="197" t="s">
        <v>14</v>
      </c>
      <c r="D1567" s="198" t="s">
        <v>1107</v>
      </c>
      <c r="E1567" s="296" t="s">
        <v>1108</v>
      </c>
      <c r="F1567" s="297"/>
      <c r="G1567" s="197" t="s">
        <v>1109</v>
      </c>
      <c r="H1567" s="199">
        <v>3</v>
      </c>
      <c r="I1567" s="200">
        <f t="shared" ref="I1567:I1575" si="222">TRUNC(L1567*$N$2,2)</f>
        <v>3.79</v>
      </c>
      <c r="J1567" s="200">
        <f t="shared" ref="J1567:J1575" si="223">TRUNC(I1567*H1567,2)</f>
        <v>11.37</v>
      </c>
      <c r="L1567" s="79">
        <v>3.79</v>
      </c>
    </row>
    <row r="1568" spans="1:12" ht="45" x14ac:dyDescent="0.25">
      <c r="A1568" s="197" t="s">
        <v>1040</v>
      </c>
      <c r="B1568" s="197">
        <v>10552</v>
      </c>
      <c r="C1568" s="197" t="s">
        <v>14</v>
      </c>
      <c r="D1568" s="198" t="s">
        <v>1362</v>
      </c>
      <c r="E1568" s="296" t="s">
        <v>1108</v>
      </c>
      <c r="F1568" s="297"/>
      <c r="G1568" s="197" t="s">
        <v>1109</v>
      </c>
      <c r="H1568" s="199">
        <v>4</v>
      </c>
      <c r="I1568" s="200">
        <f t="shared" si="222"/>
        <v>3.65</v>
      </c>
      <c r="J1568" s="200">
        <f t="shared" si="223"/>
        <v>14.6</v>
      </c>
      <c r="L1568" s="79">
        <v>3.65</v>
      </c>
    </row>
    <row r="1569" spans="1:12" ht="30" x14ac:dyDescent="0.25">
      <c r="A1569" s="201" t="s">
        <v>1042</v>
      </c>
      <c r="B1569" s="201" t="s">
        <v>1559</v>
      </c>
      <c r="C1569" s="201" t="s">
        <v>14</v>
      </c>
      <c r="D1569" s="202" t="s">
        <v>1363</v>
      </c>
      <c r="E1569" s="298" t="s">
        <v>1046</v>
      </c>
      <c r="F1569" s="299"/>
      <c r="G1569" s="201" t="s">
        <v>682</v>
      </c>
      <c r="H1569" s="203">
        <v>18</v>
      </c>
      <c r="I1569" s="204">
        <f t="shared" si="222"/>
        <v>2.5499999999999998</v>
      </c>
      <c r="J1569" s="204">
        <f t="shared" si="223"/>
        <v>45.9</v>
      </c>
      <c r="L1569" s="80">
        <v>2.5499999999999998</v>
      </c>
    </row>
    <row r="1570" spans="1:12" ht="30" x14ac:dyDescent="0.25">
      <c r="A1570" s="201" t="s">
        <v>1042</v>
      </c>
      <c r="B1570" s="201" t="s">
        <v>1560</v>
      </c>
      <c r="C1570" s="201" t="s">
        <v>14</v>
      </c>
      <c r="D1570" s="202" t="s">
        <v>1364</v>
      </c>
      <c r="E1570" s="298" t="s">
        <v>1044</v>
      </c>
      <c r="F1570" s="299"/>
      <c r="G1570" s="201" t="s">
        <v>1109</v>
      </c>
      <c r="H1570" s="203">
        <v>4</v>
      </c>
      <c r="I1570" s="204">
        <f t="shared" si="222"/>
        <v>19.13</v>
      </c>
      <c r="J1570" s="204">
        <f t="shared" si="223"/>
        <v>76.52</v>
      </c>
      <c r="L1570" s="80">
        <v>19.13</v>
      </c>
    </row>
    <row r="1571" spans="1:12" ht="30" x14ac:dyDescent="0.25">
      <c r="A1571" s="201" t="s">
        <v>1042</v>
      </c>
      <c r="B1571" s="201" t="s">
        <v>1565</v>
      </c>
      <c r="C1571" s="201" t="s">
        <v>14</v>
      </c>
      <c r="D1571" s="202" t="s">
        <v>1370</v>
      </c>
      <c r="E1571" s="298" t="s">
        <v>1046</v>
      </c>
      <c r="F1571" s="299"/>
      <c r="G1571" s="201" t="s">
        <v>679</v>
      </c>
      <c r="H1571" s="203">
        <v>1</v>
      </c>
      <c r="I1571" s="204">
        <f t="shared" si="222"/>
        <v>1.38</v>
      </c>
      <c r="J1571" s="204">
        <f t="shared" si="223"/>
        <v>1.38</v>
      </c>
      <c r="L1571" s="80">
        <v>1.38</v>
      </c>
    </row>
    <row r="1572" spans="1:12" ht="30" x14ac:dyDescent="0.25">
      <c r="A1572" s="201" t="s">
        <v>1042</v>
      </c>
      <c r="B1572" s="201" t="s">
        <v>1561</v>
      </c>
      <c r="C1572" s="201" t="s">
        <v>14</v>
      </c>
      <c r="D1572" s="202" t="s">
        <v>1365</v>
      </c>
      <c r="E1572" s="298" t="s">
        <v>1046</v>
      </c>
      <c r="F1572" s="299"/>
      <c r="G1572" s="201" t="s">
        <v>682</v>
      </c>
      <c r="H1572" s="203">
        <v>6</v>
      </c>
      <c r="I1572" s="204">
        <f t="shared" si="222"/>
        <v>2.1800000000000002</v>
      </c>
      <c r="J1572" s="204">
        <f t="shared" si="223"/>
        <v>13.08</v>
      </c>
      <c r="L1572" s="80">
        <v>2.1800000000000002</v>
      </c>
    </row>
    <row r="1573" spans="1:12" ht="30" x14ac:dyDescent="0.25">
      <c r="A1573" s="201" t="s">
        <v>1042</v>
      </c>
      <c r="B1573" s="201" t="s">
        <v>1551</v>
      </c>
      <c r="C1573" s="201" t="s">
        <v>14</v>
      </c>
      <c r="D1573" s="202" t="s">
        <v>1112</v>
      </c>
      <c r="E1573" s="298" t="s">
        <v>1044</v>
      </c>
      <c r="F1573" s="299"/>
      <c r="G1573" s="201" t="s">
        <v>1109</v>
      </c>
      <c r="H1573" s="203">
        <v>3</v>
      </c>
      <c r="I1573" s="204">
        <f t="shared" si="222"/>
        <v>13.65</v>
      </c>
      <c r="J1573" s="204">
        <f t="shared" si="223"/>
        <v>40.950000000000003</v>
      </c>
      <c r="L1573" s="80">
        <v>13.65</v>
      </c>
    </row>
    <row r="1574" spans="1:12" ht="30" x14ac:dyDescent="0.25">
      <c r="A1574" s="201" t="s">
        <v>1042</v>
      </c>
      <c r="B1574" s="201" t="s">
        <v>1563</v>
      </c>
      <c r="C1574" s="201" t="s">
        <v>14</v>
      </c>
      <c r="D1574" s="202" t="s">
        <v>1367</v>
      </c>
      <c r="E1574" s="298" t="s">
        <v>1046</v>
      </c>
      <c r="F1574" s="299"/>
      <c r="G1574" s="201" t="s">
        <v>679</v>
      </c>
      <c r="H1574" s="203">
        <v>0.15</v>
      </c>
      <c r="I1574" s="204">
        <f t="shared" si="222"/>
        <v>11.75</v>
      </c>
      <c r="J1574" s="204">
        <f t="shared" si="223"/>
        <v>1.76</v>
      </c>
      <c r="L1574" s="80">
        <v>11.75</v>
      </c>
    </row>
    <row r="1575" spans="1:12" ht="30" x14ac:dyDescent="0.25">
      <c r="A1575" s="201" t="s">
        <v>1042</v>
      </c>
      <c r="B1575" s="201">
        <v>9101</v>
      </c>
      <c r="C1575" s="201" t="s">
        <v>14</v>
      </c>
      <c r="D1575" s="202" t="s">
        <v>1371</v>
      </c>
      <c r="E1575" s="298" t="s">
        <v>1046</v>
      </c>
      <c r="F1575" s="299"/>
      <c r="G1575" s="201" t="s">
        <v>679</v>
      </c>
      <c r="H1575" s="203">
        <v>1</v>
      </c>
      <c r="I1575" s="204">
        <f t="shared" si="222"/>
        <v>52</v>
      </c>
      <c r="J1575" s="204">
        <f t="shared" si="223"/>
        <v>52</v>
      </c>
      <c r="L1575" s="80">
        <v>52</v>
      </c>
    </row>
    <row r="1576" spans="1:12" ht="15" x14ac:dyDescent="0.25">
      <c r="A1576" s="205"/>
      <c r="B1576" s="205"/>
      <c r="C1576" s="205"/>
      <c r="D1576" s="206"/>
      <c r="E1576" s="206"/>
      <c r="F1576" s="207"/>
      <c r="G1576" s="206"/>
      <c r="H1576" s="207"/>
      <c r="I1576" s="206"/>
      <c r="J1576" s="207">
        <f>SUBTOTAL(9,J1567:J1575)</f>
        <v>257.56</v>
      </c>
      <c r="L1576" s="81"/>
    </row>
    <row r="1577" spans="1:12" ht="15.75" x14ac:dyDescent="0.25">
      <c r="A1577" s="190" t="s">
        <v>1004</v>
      </c>
      <c r="B1577" s="190" t="s">
        <v>718</v>
      </c>
      <c r="C1577" s="190" t="s">
        <v>717</v>
      </c>
      <c r="D1577" s="191" t="s">
        <v>716</v>
      </c>
      <c r="E1577" s="294" t="s">
        <v>1037</v>
      </c>
      <c r="F1577" s="295"/>
      <c r="G1577" s="190" t="s">
        <v>715</v>
      </c>
      <c r="H1577" s="192" t="s">
        <v>714</v>
      </c>
      <c r="I1577" s="192" t="s">
        <v>713</v>
      </c>
      <c r="J1577" s="192" t="s">
        <v>221</v>
      </c>
      <c r="L1577" s="75" t="s">
        <v>713</v>
      </c>
    </row>
    <row r="1578" spans="1:12" ht="14.25" customHeight="1" x14ac:dyDescent="0.25">
      <c r="A1578" s="193" t="s">
        <v>1038</v>
      </c>
      <c r="B1578" s="193" t="s">
        <v>759</v>
      </c>
      <c r="C1578" s="193" t="s">
        <v>681</v>
      </c>
      <c r="D1578" s="194" t="s">
        <v>154</v>
      </c>
      <c r="E1578" s="300" t="s">
        <v>1039</v>
      </c>
      <c r="F1578" s="301"/>
      <c r="G1578" s="193" t="s">
        <v>33</v>
      </c>
      <c r="H1578" s="195">
        <v>1</v>
      </c>
      <c r="I1578" s="196">
        <f>J1578</f>
        <v>423.14</v>
      </c>
      <c r="J1578" s="196">
        <f>J1580</f>
        <v>423.14</v>
      </c>
      <c r="L1578" s="77">
        <f>M1578</f>
        <v>0</v>
      </c>
    </row>
    <row r="1579" spans="1:12" ht="30" x14ac:dyDescent="0.25">
      <c r="A1579" s="201" t="s">
        <v>1042</v>
      </c>
      <c r="B1579" s="201" t="s">
        <v>1566</v>
      </c>
      <c r="C1579" s="201" t="s">
        <v>681</v>
      </c>
      <c r="D1579" s="202" t="s">
        <v>154</v>
      </c>
      <c r="E1579" s="298" t="s">
        <v>1046</v>
      </c>
      <c r="F1579" s="299"/>
      <c r="G1579" s="201" t="s">
        <v>33</v>
      </c>
      <c r="H1579" s="203">
        <v>1</v>
      </c>
      <c r="I1579" s="204">
        <f>TRUNC(L1579*$N$2,2)</f>
        <v>423.14</v>
      </c>
      <c r="J1579" s="204">
        <f>TRUNC(I1579*H1579,2)</f>
        <v>423.14</v>
      </c>
      <c r="L1579" s="80">
        <v>423.14</v>
      </c>
    </row>
    <row r="1580" spans="1:12" ht="15" x14ac:dyDescent="0.25">
      <c r="A1580" s="205"/>
      <c r="B1580" s="205"/>
      <c r="C1580" s="205"/>
      <c r="D1580" s="206"/>
      <c r="E1580" s="206"/>
      <c r="F1580" s="207"/>
      <c r="G1580" s="206"/>
      <c r="H1580" s="207"/>
      <c r="I1580" s="206"/>
      <c r="J1580" s="207">
        <f>SUBTOTAL(9,J1579)</f>
        <v>423.14</v>
      </c>
      <c r="L1580" s="81"/>
    </row>
    <row r="1581" spans="1:12" ht="15.75" x14ac:dyDescent="0.25">
      <c r="A1581" s="190" t="s">
        <v>1005</v>
      </c>
      <c r="B1581" s="190" t="s">
        <v>718</v>
      </c>
      <c r="C1581" s="190" t="s">
        <v>717</v>
      </c>
      <c r="D1581" s="191" t="s">
        <v>716</v>
      </c>
      <c r="E1581" s="294" t="s">
        <v>1037</v>
      </c>
      <c r="F1581" s="295"/>
      <c r="G1581" s="190" t="s">
        <v>715</v>
      </c>
      <c r="H1581" s="192" t="s">
        <v>714</v>
      </c>
      <c r="I1581" s="192" t="s">
        <v>713</v>
      </c>
      <c r="J1581" s="192" t="s">
        <v>221</v>
      </c>
      <c r="L1581" s="75" t="s">
        <v>713</v>
      </c>
    </row>
    <row r="1582" spans="1:12" ht="38.25" customHeight="1" x14ac:dyDescent="0.25">
      <c r="A1582" s="193" t="s">
        <v>1038</v>
      </c>
      <c r="B1582" s="193">
        <v>91931</v>
      </c>
      <c r="C1582" s="193" t="s">
        <v>7</v>
      </c>
      <c r="D1582" s="194" t="s">
        <v>40</v>
      </c>
      <c r="E1582" s="300" t="s">
        <v>1372</v>
      </c>
      <c r="F1582" s="301"/>
      <c r="G1582" s="193" t="s">
        <v>19</v>
      </c>
      <c r="H1582" s="195">
        <v>1</v>
      </c>
      <c r="I1582" s="196">
        <f>J1582</f>
        <v>11.06</v>
      </c>
      <c r="J1582" s="196">
        <f>J1587</f>
        <v>11.06</v>
      </c>
      <c r="L1582" s="77">
        <f>M1582</f>
        <v>0</v>
      </c>
    </row>
    <row r="1583" spans="1:12" ht="45" x14ac:dyDescent="0.25">
      <c r="A1583" s="197" t="s">
        <v>1040</v>
      </c>
      <c r="B1583" s="197">
        <v>88247</v>
      </c>
      <c r="C1583" s="197" t="s">
        <v>7</v>
      </c>
      <c r="D1583" s="198" t="s">
        <v>1373</v>
      </c>
      <c r="E1583" s="296" t="s">
        <v>1039</v>
      </c>
      <c r="F1583" s="297"/>
      <c r="G1583" s="197" t="s">
        <v>8</v>
      </c>
      <c r="H1583" s="199">
        <v>5.0999999999999997E-2</v>
      </c>
      <c r="I1583" s="200">
        <f>TRUNC(L1583*$N$2,2)</f>
        <v>21.42</v>
      </c>
      <c r="J1583" s="200">
        <f t="shared" ref="J1583:J1586" si="224">TRUNC(I1583*H1583,2)</f>
        <v>1.0900000000000001</v>
      </c>
      <c r="L1583" s="79">
        <v>21.42</v>
      </c>
    </row>
    <row r="1584" spans="1:12" ht="45" x14ac:dyDescent="0.25">
      <c r="A1584" s="197" t="s">
        <v>1040</v>
      </c>
      <c r="B1584" s="197">
        <v>88264</v>
      </c>
      <c r="C1584" s="197" t="s">
        <v>7</v>
      </c>
      <c r="D1584" s="198" t="s">
        <v>1122</v>
      </c>
      <c r="E1584" s="296" t="s">
        <v>1039</v>
      </c>
      <c r="F1584" s="297"/>
      <c r="G1584" s="197" t="s">
        <v>8</v>
      </c>
      <c r="H1584" s="199">
        <v>5.0999999999999997E-2</v>
      </c>
      <c r="I1584" s="200">
        <f>TRUNC(L1584*$N$2,2)</f>
        <v>25.62</v>
      </c>
      <c r="J1584" s="200">
        <f t="shared" si="224"/>
        <v>1.3</v>
      </c>
      <c r="L1584" s="79">
        <v>25.62</v>
      </c>
    </row>
    <row r="1585" spans="1:12" ht="60" x14ac:dyDescent="0.25">
      <c r="A1585" s="201" t="s">
        <v>1042</v>
      </c>
      <c r="B1585" s="201">
        <v>994</v>
      </c>
      <c r="C1585" s="201" t="s">
        <v>7</v>
      </c>
      <c r="D1585" s="202" t="s">
        <v>1374</v>
      </c>
      <c r="E1585" s="298" t="s">
        <v>1046</v>
      </c>
      <c r="F1585" s="299"/>
      <c r="G1585" s="201" t="s">
        <v>19</v>
      </c>
      <c r="H1585" s="203">
        <v>1.2434000000000001</v>
      </c>
      <c r="I1585" s="204">
        <f>TRUNC(L1585*$N$2,2)</f>
        <v>6.95</v>
      </c>
      <c r="J1585" s="204">
        <f t="shared" si="224"/>
        <v>8.64</v>
      </c>
      <c r="L1585" s="80">
        <v>6.95</v>
      </c>
    </row>
    <row r="1586" spans="1:12" ht="30" x14ac:dyDescent="0.25">
      <c r="A1586" s="201" t="s">
        <v>1042</v>
      </c>
      <c r="B1586" s="201">
        <v>21127</v>
      </c>
      <c r="C1586" s="201" t="s">
        <v>7</v>
      </c>
      <c r="D1586" s="202" t="s">
        <v>1375</v>
      </c>
      <c r="E1586" s="298" t="s">
        <v>1046</v>
      </c>
      <c r="F1586" s="299"/>
      <c r="G1586" s="201" t="s">
        <v>33</v>
      </c>
      <c r="H1586" s="203">
        <v>9.4000000000000004E-3</v>
      </c>
      <c r="I1586" s="204">
        <f>TRUNC(L1586*$N$2,2)</f>
        <v>3.4</v>
      </c>
      <c r="J1586" s="204">
        <f t="shared" si="224"/>
        <v>0.03</v>
      </c>
      <c r="L1586" s="80">
        <v>3.4</v>
      </c>
    </row>
    <row r="1587" spans="1:12" ht="15" x14ac:dyDescent="0.25">
      <c r="A1587" s="205"/>
      <c r="B1587" s="205"/>
      <c r="C1587" s="205"/>
      <c r="D1587" s="206"/>
      <c r="E1587" s="206"/>
      <c r="F1587" s="207"/>
      <c r="G1587" s="206"/>
      <c r="H1587" s="207"/>
      <c r="I1587" s="206"/>
      <c r="J1587" s="207">
        <f>SUBTOTAL(9,J1583:J1586)</f>
        <v>11.06</v>
      </c>
      <c r="L1587" s="81"/>
    </row>
    <row r="1588" spans="1:12" ht="15.75" x14ac:dyDescent="0.25">
      <c r="A1588" s="190" t="s">
        <v>1006</v>
      </c>
      <c r="B1588" s="190" t="s">
        <v>718</v>
      </c>
      <c r="C1588" s="190" t="s">
        <v>717</v>
      </c>
      <c r="D1588" s="191" t="s">
        <v>716</v>
      </c>
      <c r="E1588" s="294" t="s">
        <v>1037</v>
      </c>
      <c r="F1588" s="295"/>
      <c r="G1588" s="190" t="s">
        <v>715</v>
      </c>
      <c r="H1588" s="192" t="s">
        <v>714</v>
      </c>
      <c r="I1588" s="192" t="s">
        <v>713</v>
      </c>
      <c r="J1588" s="192" t="s">
        <v>221</v>
      </c>
      <c r="L1588" s="75" t="s">
        <v>713</v>
      </c>
    </row>
    <row r="1589" spans="1:12" ht="38.25" customHeight="1" x14ac:dyDescent="0.25">
      <c r="A1589" s="193" t="s">
        <v>1038</v>
      </c>
      <c r="B1589" s="193">
        <v>101881</v>
      </c>
      <c r="C1589" s="193" t="s">
        <v>7</v>
      </c>
      <c r="D1589" s="194" t="s">
        <v>379</v>
      </c>
      <c r="E1589" s="300" t="s">
        <v>1372</v>
      </c>
      <c r="F1589" s="301"/>
      <c r="G1589" s="193" t="s">
        <v>33</v>
      </c>
      <c r="H1589" s="195">
        <v>1</v>
      </c>
      <c r="I1589" s="196">
        <f>J1589</f>
        <v>824.28000000000009</v>
      </c>
      <c r="J1589" s="196">
        <f>J1594</f>
        <v>824.28000000000009</v>
      </c>
      <c r="L1589" s="77">
        <f>M1589</f>
        <v>0</v>
      </c>
    </row>
    <row r="1590" spans="1:12" ht="60" x14ac:dyDescent="0.25">
      <c r="A1590" s="197" t="s">
        <v>1040</v>
      </c>
      <c r="B1590" s="197">
        <v>87367</v>
      </c>
      <c r="C1590" s="197" t="s">
        <v>7</v>
      </c>
      <c r="D1590" s="198" t="s">
        <v>1376</v>
      </c>
      <c r="E1590" s="296" t="s">
        <v>1039</v>
      </c>
      <c r="F1590" s="297"/>
      <c r="G1590" s="197" t="s">
        <v>688</v>
      </c>
      <c r="H1590" s="199">
        <v>1.89E-2</v>
      </c>
      <c r="I1590" s="200">
        <f>TRUNC(L1590*$N$2,2)</f>
        <v>691.57</v>
      </c>
      <c r="J1590" s="200">
        <f t="shared" ref="J1590:J1592" si="225">TRUNC(I1590*H1590,2)</f>
        <v>13.07</v>
      </c>
      <c r="L1590" s="79">
        <v>691.57</v>
      </c>
    </row>
    <row r="1591" spans="1:12" ht="45" x14ac:dyDescent="0.25">
      <c r="A1591" s="197" t="s">
        <v>1040</v>
      </c>
      <c r="B1591" s="197">
        <v>88247</v>
      </c>
      <c r="C1591" s="197" t="s">
        <v>7</v>
      </c>
      <c r="D1591" s="198" t="s">
        <v>1373</v>
      </c>
      <c r="E1591" s="296" t="s">
        <v>1039</v>
      </c>
      <c r="F1591" s="297"/>
      <c r="G1591" s="197" t="s">
        <v>8</v>
      </c>
      <c r="H1591" s="199">
        <v>0.63839999999999997</v>
      </c>
      <c r="I1591" s="200">
        <f>TRUNC(L1591*$N$2,2)</f>
        <v>21.42</v>
      </c>
      <c r="J1591" s="200">
        <f t="shared" si="225"/>
        <v>13.67</v>
      </c>
      <c r="L1591" s="79">
        <v>21.42</v>
      </c>
    </row>
    <row r="1592" spans="1:12" ht="45" x14ac:dyDescent="0.25">
      <c r="A1592" s="197" t="s">
        <v>1040</v>
      </c>
      <c r="B1592" s="197">
        <v>88264</v>
      </c>
      <c r="C1592" s="197" t="s">
        <v>7</v>
      </c>
      <c r="D1592" s="198" t="s">
        <v>1122</v>
      </c>
      <c r="E1592" s="296" t="s">
        <v>1039</v>
      </c>
      <c r="F1592" s="297"/>
      <c r="G1592" s="197" t="s">
        <v>8</v>
      </c>
      <c r="H1592" s="199">
        <v>0.63839999999999997</v>
      </c>
      <c r="I1592" s="200">
        <f>TRUNC(L1592*$N$2,2)</f>
        <v>25.62</v>
      </c>
      <c r="J1592" s="200">
        <f t="shared" si="225"/>
        <v>16.350000000000001</v>
      </c>
      <c r="L1592" s="79">
        <v>25.62</v>
      </c>
    </row>
    <row r="1593" spans="1:12" ht="45" x14ac:dyDescent="0.25">
      <c r="A1593" s="201" t="s">
        <v>1042</v>
      </c>
      <c r="B1593" s="201">
        <v>12042</v>
      </c>
      <c r="C1593" s="201" t="s">
        <v>7</v>
      </c>
      <c r="D1593" s="202" t="s">
        <v>1377</v>
      </c>
      <c r="E1593" s="298" t="s">
        <v>1046</v>
      </c>
      <c r="F1593" s="299"/>
      <c r="G1593" s="201" t="s">
        <v>33</v>
      </c>
      <c r="H1593" s="203">
        <v>1</v>
      </c>
      <c r="I1593" s="204">
        <f>TRUNC(L1593*$N$2,2)</f>
        <v>781.19</v>
      </c>
      <c r="J1593" s="204">
        <f>TRUNC(I1593*H1593,2)</f>
        <v>781.19</v>
      </c>
      <c r="L1593" s="80">
        <v>781.19</v>
      </c>
    </row>
    <row r="1594" spans="1:12" ht="15" x14ac:dyDescent="0.25">
      <c r="A1594" s="205"/>
      <c r="B1594" s="205"/>
      <c r="C1594" s="205"/>
      <c r="D1594" s="206"/>
      <c r="E1594" s="206"/>
      <c r="F1594" s="207"/>
      <c r="G1594" s="206"/>
      <c r="H1594" s="207"/>
      <c r="I1594" s="206"/>
      <c r="J1594" s="207">
        <f>SUBTOTAL(9,J1590:J1593)</f>
        <v>824.28000000000009</v>
      </c>
      <c r="L1594" s="81"/>
    </row>
    <row r="1595" spans="1:12" ht="15.75" x14ac:dyDescent="0.25">
      <c r="A1595" s="190" t="s">
        <v>1007</v>
      </c>
      <c r="B1595" s="190" t="s">
        <v>718</v>
      </c>
      <c r="C1595" s="190" t="s">
        <v>717</v>
      </c>
      <c r="D1595" s="191" t="s">
        <v>716</v>
      </c>
      <c r="E1595" s="294" t="s">
        <v>1037</v>
      </c>
      <c r="F1595" s="295"/>
      <c r="G1595" s="190" t="s">
        <v>715</v>
      </c>
      <c r="H1595" s="192" t="s">
        <v>714</v>
      </c>
      <c r="I1595" s="192" t="s">
        <v>713</v>
      </c>
      <c r="J1595" s="192" t="s">
        <v>221</v>
      </c>
      <c r="L1595" s="75" t="s">
        <v>713</v>
      </c>
    </row>
    <row r="1596" spans="1:12" ht="25.5" customHeight="1" x14ac:dyDescent="0.25">
      <c r="A1596" s="193" t="s">
        <v>1038</v>
      </c>
      <c r="B1596" s="193">
        <v>93653</v>
      </c>
      <c r="C1596" s="193" t="s">
        <v>7</v>
      </c>
      <c r="D1596" s="194" t="s">
        <v>41</v>
      </c>
      <c r="E1596" s="300" t="s">
        <v>1372</v>
      </c>
      <c r="F1596" s="301"/>
      <c r="G1596" s="193" t="s">
        <v>33</v>
      </c>
      <c r="H1596" s="195">
        <v>1</v>
      </c>
      <c r="I1596" s="196">
        <f>J1596</f>
        <v>10.3</v>
      </c>
      <c r="J1596" s="196">
        <f>J1601</f>
        <v>10.3</v>
      </c>
      <c r="L1596" s="77">
        <f>M1596</f>
        <v>0</v>
      </c>
    </row>
    <row r="1597" spans="1:12" ht="45" x14ac:dyDescent="0.25">
      <c r="A1597" s="197" t="s">
        <v>1040</v>
      </c>
      <c r="B1597" s="197">
        <v>88247</v>
      </c>
      <c r="C1597" s="197" t="s">
        <v>7</v>
      </c>
      <c r="D1597" s="198" t="s">
        <v>1373</v>
      </c>
      <c r="E1597" s="296" t="s">
        <v>1039</v>
      </c>
      <c r="F1597" s="297"/>
      <c r="G1597" s="197" t="s">
        <v>8</v>
      </c>
      <c r="H1597" s="199">
        <v>3.5200000000000002E-2</v>
      </c>
      <c r="I1597" s="200">
        <f>TRUNC(L1597*$N$2,2)</f>
        <v>21.42</v>
      </c>
      <c r="J1597" s="200">
        <f t="shared" ref="J1597:J1600" si="226">TRUNC(I1597*H1597,2)</f>
        <v>0.75</v>
      </c>
      <c r="L1597" s="79">
        <v>21.42</v>
      </c>
    </row>
    <row r="1598" spans="1:12" ht="45" x14ac:dyDescent="0.25">
      <c r="A1598" s="197" t="s">
        <v>1040</v>
      </c>
      <c r="B1598" s="197">
        <v>88264</v>
      </c>
      <c r="C1598" s="197" t="s">
        <v>7</v>
      </c>
      <c r="D1598" s="198" t="s">
        <v>1122</v>
      </c>
      <c r="E1598" s="296" t="s">
        <v>1039</v>
      </c>
      <c r="F1598" s="297"/>
      <c r="G1598" s="197" t="s">
        <v>8</v>
      </c>
      <c r="H1598" s="199">
        <v>3.5200000000000002E-2</v>
      </c>
      <c r="I1598" s="200">
        <f>TRUNC(L1598*$N$2,2)</f>
        <v>25.62</v>
      </c>
      <c r="J1598" s="200">
        <f t="shared" si="226"/>
        <v>0.9</v>
      </c>
      <c r="L1598" s="79">
        <v>25.62</v>
      </c>
    </row>
    <row r="1599" spans="1:12" ht="45" x14ac:dyDescent="0.25">
      <c r="A1599" s="201" t="s">
        <v>1042</v>
      </c>
      <c r="B1599" s="201">
        <v>1570</v>
      </c>
      <c r="C1599" s="201" t="s">
        <v>7</v>
      </c>
      <c r="D1599" s="202" t="s">
        <v>1378</v>
      </c>
      <c r="E1599" s="298" t="s">
        <v>1046</v>
      </c>
      <c r="F1599" s="299"/>
      <c r="G1599" s="201" t="s">
        <v>33</v>
      </c>
      <c r="H1599" s="203">
        <v>1</v>
      </c>
      <c r="I1599" s="204">
        <f>TRUNC(L1599*$N$2,2)</f>
        <v>0.93</v>
      </c>
      <c r="J1599" s="204">
        <f t="shared" si="226"/>
        <v>0.93</v>
      </c>
      <c r="L1599" s="80">
        <v>0.93</v>
      </c>
    </row>
    <row r="1600" spans="1:12" ht="30" x14ac:dyDescent="0.25">
      <c r="A1600" s="201" t="s">
        <v>1042</v>
      </c>
      <c r="B1600" s="201">
        <v>34653</v>
      </c>
      <c r="C1600" s="201" t="s">
        <v>7</v>
      </c>
      <c r="D1600" s="202" t="s">
        <v>1379</v>
      </c>
      <c r="E1600" s="298" t="s">
        <v>1046</v>
      </c>
      <c r="F1600" s="299"/>
      <c r="G1600" s="201" t="s">
        <v>33</v>
      </c>
      <c r="H1600" s="203">
        <v>1</v>
      </c>
      <c r="I1600" s="204">
        <f>TRUNC(L1600*$N$2,2)</f>
        <v>7.72</v>
      </c>
      <c r="J1600" s="204">
        <f t="shared" si="226"/>
        <v>7.72</v>
      </c>
      <c r="L1600" s="80">
        <v>7.72</v>
      </c>
    </row>
    <row r="1601" spans="1:12" ht="15" x14ac:dyDescent="0.25">
      <c r="A1601" s="205"/>
      <c r="B1601" s="205"/>
      <c r="C1601" s="205"/>
      <c r="D1601" s="206"/>
      <c r="E1601" s="206"/>
      <c r="F1601" s="207"/>
      <c r="G1601" s="206"/>
      <c r="H1601" s="207"/>
      <c r="I1601" s="206"/>
      <c r="J1601" s="207">
        <f>SUBTOTAL(9,J1597:J1600)</f>
        <v>10.3</v>
      </c>
      <c r="L1601" s="81"/>
    </row>
    <row r="1602" spans="1:12" ht="15.75" x14ac:dyDescent="0.25">
      <c r="A1602" s="190" t="s">
        <v>1008</v>
      </c>
      <c r="B1602" s="190" t="s">
        <v>718</v>
      </c>
      <c r="C1602" s="190" t="s">
        <v>717</v>
      </c>
      <c r="D1602" s="191" t="s">
        <v>716</v>
      </c>
      <c r="E1602" s="294" t="s">
        <v>1037</v>
      </c>
      <c r="F1602" s="295"/>
      <c r="G1602" s="190" t="s">
        <v>715</v>
      </c>
      <c r="H1602" s="192" t="s">
        <v>714</v>
      </c>
      <c r="I1602" s="192" t="s">
        <v>713</v>
      </c>
      <c r="J1602" s="192" t="s">
        <v>221</v>
      </c>
      <c r="L1602" s="75" t="s">
        <v>713</v>
      </c>
    </row>
    <row r="1603" spans="1:12" ht="25.5" customHeight="1" x14ac:dyDescent="0.25">
      <c r="A1603" s="193" t="s">
        <v>1038</v>
      </c>
      <c r="B1603" s="193">
        <v>93654</v>
      </c>
      <c r="C1603" s="193" t="s">
        <v>7</v>
      </c>
      <c r="D1603" s="194" t="s">
        <v>156</v>
      </c>
      <c r="E1603" s="300" t="s">
        <v>1372</v>
      </c>
      <c r="F1603" s="301"/>
      <c r="G1603" s="193" t="s">
        <v>33</v>
      </c>
      <c r="H1603" s="195">
        <v>1</v>
      </c>
      <c r="I1603" s="196">
        <f>J1603</f>
        <v>10.87</v>
      </c>
      <c r="J1603" s="196">
        <f>J1608</f>
        <v>10.87</v>
      </c>
      <c r="L1603" s="77">
        <f>M1603</f>
        <v>0</v>
      </c>
    </row>
    <row r="1604" spans="1:12" ht="45" x14ac:dyDescent="0.25">
      <c r="A1604" s="197" t="s">
        <v>1040</v>
      </c>
      <c r="B1604" s="197">
        <v>88247</v>
      </c>
      <c r="C1604" s="197" t="s">
        <v>7</v>
      </c>
      <c r="D1604" s="198" t="s">
        <v>1373</v>
      </c>
      <c r="E1604" s="296" t="s">
        <v>1039</v>
      </c>
      <c r="F1604" s="297"/>
      <c r="G1604" s="197" t="s">
        <v>8</v>
      </c>
      <c r="H1604" s="199">
        <v>4.7600000000000003E-2</v>
      </c>
      <c r="I1604" s="200">
        <f>TRUNC(L1604*$N$2,2)</f>
        <v>21.42</v>
      </c>
      <c r="J1604" s="200">
        <f t="shared" ref="J1604:J1607" si="227">TRUNC(I1604*H1604,2)</f>
        <v>1.01</v>
      </c>
      <c r="L1604" s="79">
        <v>21.42</v>
      </c>
    </row>
    <row r="1605" spans="1:12" ht="45" x14ac:dyDescent="0.25">
      <c r="A1605" s="197" t="s">
        <v>1040</v>
      </c>
      <c r="B1605" s="197">
        <v>88264</v>
      </c>
      <c r="C1605" s="197" t="s">
        <v>7</v>
      </c>
      <c r="D1605" s="198" t="s">
        <v>1122</v>
      </c>
      <c r="E1605" s="296" t="s">
        <v>1039</v>
      </c>
      <c r="F1605" s="297"/>
      <c r="G1605" s="197" t="s">
        <v>8</v>
      </c>
      <c r="H1605" s="199">
        <v>4.7600000000000003E-2</v>
      </c>
      <c r="I1605" s="200">
        <f>TRUNC(L1605*$N$2,2)</f>
        <v>25.62</v>
      </c>
      <c r="J1605" s="200">
        <f t="shared" si="227"/>
        <v>1.21</v>
      </c>
      <c r="L1605" s="79">
        <v>25.62</v>
      </c>
    </row>
    <row r="1606" spans="1:12" ht="45" x14ac:dyDescent="0.25">
      <c r="A1606" s="201" t="s">
        <v>1042</v>
      </c>
      <c r="B1606" s="201">
        <v>1570</v>
      </c>
      <c r="C1606" s="201" t="s">
        <v>7</v>
      </c>
      <c r="D1606" s="202" t="s">
        <v>1378</v>
      </c>
      <c r="E1606" s="298" t="s">
        <v>1046</v>
      </c>
      <c r="F1606" s="299"/>
      <c r="G1606" s="201" t="s">
        <v>33</v>
      </c>
      <c r="H1606" s="203">
        <v>1</v>
      </c>
      <c r="I1606" s="204">
        <f>TRUNC(L1606*$N$2,2)</f>
        <v>0.93</v>
      </c>
      <c r="J1606" s="204">
        <f t="shared" si="227"/>
        <v>0.93</v>
      </c>
      <c r="L1606" s="80">
        <v>0.93</v>
      </c>
    </row>
    <row r="1607" spans="1:12" ht="30" x14ac:dyDescent="0.25">
      <c r="A1607" s="201" t="s">
        <v>1042</v>
      </c>
      <c r="B1607" s="201">
        <v>34653</v>
      </c>
      <c r="C1607" s="201" t="s">
        <v>7</v>
      </c>
      <c r="D1607" s="202" t="s">
        <v>1379</v>
      </c>
      <c r="E1607" s="298" t="s">
        <v>1046</v>
      </c>
      <c r="F1607" s="299"/>
      <c r="G1607" s="201" t="s">
        <v>33</v>
      </c>
      <c r="H1607" s="203">
        <v>1</v>
      </c>
      <c r="I1607" s="204">
        <f>TRUNC(L1607*$N$2,2)</f>
        <v>7.72</v>
      </c>
      <c r="J1607" s="204">
        <f t="shared" si="227"/>
        <v>7.72</v>
      </c>
      <c r="L1607" s="80">
        <v>7.72</v>
      </c>
    </row>
    <row r="1608" spans="1:12" ht="15" x14ac:dyDescent="0.25">
      <c r="A1608" s="205"/>
      <c r="B1608" s="205"/>
      <c r="C1608" s="205"/>
      <c r="D1608" s="206"/>
      <c r="E1608" s="206"/>
      <c r="F1608" s="207"/>
      <c r="G1608" s="206"/>
      <c r="H1608" s="207"/>
      <c r="I1608" s="206"/>
      <c r="J1608" s="207">
        <f>SUBTOTAL(9,J1604:J1607)</f>
        <v>10.87</v>
      </c>
      <c r="L1608" s="81"/>
    </row>
    <row r="1609" spans="1:12" ht="15.75" x14ac:dyDescent="0.25">
      <c r="A1609" s="190" t="s">
        <v>1009</v>
      </c>
      <c r="B1609" s="190" t="s">
        <v>718</v>
      </c>
      <c r="C1609" s="190" t="s">
        <v>717</v>
      </c>
      <c r="D1609" s="191" t="s">
        <v>716</v>
      </c>
      <c r="E1609" s="294" t="s">
        <v>1037</v>
      </c>
      <c r="F1609" s="295"/>
      <c r="G1609" s="190" t="s">
        <v>715</v>
      </c>
      <c r="H1609" s="192" t="s">
        <v>714</v>
      </c>
      <c r="I1609" s="192" t="s">
        <v>713</v>
      </c>
      <c r="J1609" s="192" t="s">
        <v>221</v>
      </c>
      <c r="L1609" s="75" t="s">
        <v>713</v>
      </c>
    </row>
    <row r="1610" spans="1:12" ht="25.5" customHeight="1" x14ac:dyDescent="0.25">
      <c r="A1610" s="193" t="s">
        <v>1038</v>
      </c>
      <c r="B1610" s="193">
        <v>93655</v>
      </c>
      <c r="C1610" s="193" t="s">
        <v>7</v>
      </c>
      <c r="D1610" s="194" t="s">
        <v>475</v>
      </c>
      <c r="E1610" s="300" t="s">
        <v>1372</v>
      </c>
      <c r="F1610" s="301"/>
      <c r="G1610" s="193" t="s">
        <v>33</v>
      </c>
      <c r="H1610" s="195">
        <v>1</v>
      </c>
      <c r="I1610" s="196">
        <f>J1610</f>
        <v>12.05</v>
      </c>
      <c r="J1610" s="196">
        <f>J1615</f>
        <v>12.05</v>
      </c>
      <c r="L1610" s="77">
        <f>M1610</f>
        <v>0</v>
      </c>
    </row>
    <row r="1611" spans="1:12" ht="45" x14ac:dyDescent="0.25">
      <c r="A1611" s="197" t="s">
        <v>1040</v>
      </c>
      <c r="B1611" s="197">
        <v>88247</v>
      </c>
      <c r="C1611" s="197" t="s">
        <v>7</v>
      </c>
      <c r="D1611" s="198" t="s">
        <v>1373</v>
      </c>
      <c r="E1611" s="296" t="s">
        <v>1039</v>
      </c>
      <c r="F1611" s="297"/>
      <c r="G1611" s="197" t="s">
        <v>8</v>
      </c>
      <c r="H1611" s="199">
        <v>6.6299999999999998E-2</v>
      </c>
      <c r="I1611" s="200">
        <f>TRUNC(L1611*$N$2,2)</f>
        <v>21.42</v>
      </c>
      <c r="J1611" s="200">
        <f t="shared" ref="J1611:J1614" si="228">TRUNC(I1611*H1611,2)</f>
        <v>1.42</v>
      </c>
      <c r="L1611" s="79">
        <v>21.42</v>
      </c>
    </row>
    <row r="1612" spans="1:12" ht="45" x14ac:dyDescent="0.25">
      <c r="A1612" s="197" t="s">
        <v>1040</v>
      </c>
      <c r="B1612" s="197">
        <v>88264</v>
      </c>
      <c r="C1612" s="197" t="s">
        <v>7</v>
      </c>
      <c r="D1612" s="198" t="s">
        <v>1122</v>
      </c>
      <c r="E1612" s="296" t="s">
        <v>1039</v>
      </c>
      <c r="F1612" s="297"/>
      <c r="G1612" s="197" t="s">
        <v>8</v>
      </c>
      <c r="H1612" s="199">
        <v>6.6299999999999998E-2</v>
      </c>
      <c r="I1612" s="200">
        <f>TRUNC(L1612*$N$2,2)</f>
        <v>25.62</v>
      </c>
      <c r="J1612" s="200">
        <f t="shared" si="228"/>
        <v>1.69</v>
      </c>
      <c r="L1612" s="79">
        <v>25.62</v>
      </c>
    </row>
    <row r="1613" spans="1:12" ht="45" x14ac:dyDescent="0.25">
      <c r="A1613" s="201" t="s">
        <v>1042</v>
      </c>
      <c r="B1613" s="201">
        <v>1571</v>
      </c>
      <c r="C1613" s="201" t="s">
        <v>7</v>
      </c>
      <c r="D1613" s="202" t="s">
        <v>1380</v>
      </c>
      <c r="E1613" s="298" t="s">
        <v>1046</v>
      </c>
      <c r="F1613" s="299"/>
      <c r="G1613" s="201" t="s">
        <v>33</v>
      </c>
      <c r="H1613" s="203">
        <v>1</v>
      </c>
      <c r="I1613" s="204">
        <f>TRUNC(L1613*$N$2,2)</f>
        <v>1.22</v>
      </c>
      <c r="J1613" s="204">
        <f t="shared" si="228"/>
        <v>1.22</v>
      </c>
      <c r="L1613" s="80">
        <v>1.22</v>
      </c>
    </row>
    <row r="1614" spans="1:12" ht="30" x14ac:dyDescent="0.25">
      <c r="A1614" s="201" t="s">
        <v>1042</v>
      </c>
      <c r="B1614" s="201">
        <v>34653</v>
      </c>
      <c r="C1614" s="201" t="s">
        <v>7</v>
      </c>
      <c r="D1614" s="202" t="s">
        <v>1379</v>
      </c>
      <c r="E1614" s="298" t="s">
        <v>1046</v>
      </c>
      <c r="F1614" s="299"/>
      <c r="G1614" s="201" t="s">
        <v>33</v>
      </c>
      <c r="H1614" s="203">
        <v>1</v>
      </c>
      <c r="I1614" s="204">
        <f>TRUNC(L1614*$N$2,2)</f>
        <v>7.72</v>
      </c>
      <c r="J1614" s="204">
        <f t="shared" si="228"/>
        <v>7.72</v>
      </c>
      <c r="L1614" s="80">
        <v>7.72</v>
      </c>
    </row>
    <row r="1615" spans="1:12" ht="15" x14ac:dyDescent="0.25">
      <c r="A1615" s="205"/>
      <c r="B1615" s="205"/>
      <c r="C1615" s="205"/>
      <c r="D1615" s="206"/>
      <c r="E1615" s="206"/>
      <c r="F1615" s="207"/>
      <c r="G1615" s="206"/>
      <c r="H1615" s="207"/>
      <c r="I1615" s="206"/>
      <c r="J1615" s="207">
        <f>SUBTOTAL(9,J1611:J1614)</f>
        <v>12.05</v>
      </c>
      <c r="L1615" s="81"/>
    </row>
    <row r="1616" spans="1:12" ht="15.75" x14ac:dyDescent="0.25">
      <c r="A1616" s="190" t="s">
        <v>1010</v>
      </c>
      <c r="B1616" s="190" t="s">
        <v>718</v>
      </c>
      <c r="C1616" s="190" t="s">
        <v>717</v>
      </c>
      <c r="D1616" s="191" t="s">
        <v>716</v>
      </c>
      <c r="E1616" s="294" t="s">
        <v>1037</v>
      </c>
      <c r="F1616" s="295"/>
      <c r="G1616" s="190" t="s">
        <v>715</v>
      </c>
      <c r="H1616" s="192" t="s">
        <v>714</v>
      </c>
      <c r="I1616" s="192" t="s">
        <v>713</v>
      </c>
      <c r="J1616" s="192" t="s">
        <v>221</v>
      </c>
      <c r="L1616" s="75" t="s">
        <v>713</v>
      </c>
    </row>
    <row r="1617" spans="1:12" ht="25.5" customHeight="1" x14ac:dyDescent="0.25">
      <c r="A1617" s="193" t="s">
        <v>1038</v>
      </c>
      <c r="B1617" s="193">
        <v>93656</v>
      </c>
      <c r="C1617" s="193" t="s">
        <v>7</v>
      </c>
      <c r="D1617" s="194" t="s">
        <v>157</v>
      </c>
      <c r="E1617" s="300" t="s">
        <v>1372</v>
      </c>
      <c r="F1617" s="301"/>
      <c r="G1617" s="193" t="s">
        <v>33</v>
      </c>
      <c r="H1617" s="195">
        <v>1</v>
      </c>
      <c r="I1617" s="196">
        <f>J1617</f>
        <v>12.05</v>
      </c>
      <c r="J1617" s="196">
        <f>J1622</f>
        <v>12.05</v>
      </c>
      <c r="L1617" s="77">
        <f>M1617</f>
        <v>0</v>
      </c>
    </row>
    <row r="1618" spans="1:12" ht="45" x14ac:dyDescent="0.25">
      <c r="A1618" s="197" t="s">
        <v>1040</v>
      </c>
      <c r="B1618" s="197">
        <v>88247</v>
      </c>
      <c r="C1618" s="197" t="s">
        <v>7</v>
      </c>
      <c r="D1618" s="198" t="s">
        <v>1373</v>
      </c>
      <c r="E1618" s="296" t="s">
        <v>1039</v>
      </c>
      <c r="F1618" s="297"/>
      <c r="G1618" s="197" t="s">
        <v>8</v>
      </c>
      <c r="H1618" s="199">
        <v>6.6299999999999998E-2</v>
      </c>
      <c r="I1618" s="200">
        <f>TRUNC(L1618*$N$2,2)</f>
        <v>21.42</v>
      </c>
      <c r="J1618" s="200">
        <f t="shared" ref="J1618:J1621" si="229">TRUNC(I1618*H1618,2)</f>
        <v>1.42</v>
      </c>
      <c r="L1618" s="79">
        <v>21.42</v>
      </c>
    </row>
    <row r="1619" spans="1:12" ht="45" x14ac:dyDescent="0.25">
      <c r="A1619" s="197" t="s">
        <v>1040</v>
      </c>
      <c r="B1619" s="197">
        <v>88264</v>
      </c>
      <c r="C1619" s="197" t="s">
        <v>7</v>
      </c>
      <c r="D1619" s="198" t="s">
        <v>1122</v>
      </c>
      <c r="E1619" s="296" t="s">
        <v>1039</v>
      </c>
      <c r="F1619" s="297"/>
      <c r="G1619" s="197" t="s">
        <v>8</v>
      </c>
      <c r="H1619" s="199">
        <v>6.6299999999999998E-2</v>
      </c>
      <c r="I1619" s="200">
        <f>TRUNC(L1619*$N$2,2)</f>
        <v>25.62</v>
      </c>
      <c r="J1619" s="200">
        <f t="shared" si="229"/>
        <v>1.69</v>
      </c>
      <c r="L1619" s="79">
        <v>25.62</v>
      </c>
    </row>
    <row r="1620" spans="1:12" ht="45" x14ac:dyDescent="0.25">
      <c r="A1620" s="201" t="s">
        <v>1042</v>
      </c>
      <c r="B1620" s="201">
        <v>1571</v>
      </c>
      <c r="C1620" s="201" t="s">
        <v>7</v>
      </c>
      <c r="D1620" s="202" t="s">
        <v>1380</v>
      </c>
      <c r="E1620" s="298" t="s">
        <v>1046</v>
      </c>
      <c r="F1620" s="299"/>
      <c r="G1620" s="201" t="s">
        <v>33</v>
      </c>
      <c r="H1620" s="203">
        <v>1</v>
      </c>
      <c r="I1620" s="204">
        <f>TRUNC(L1620*$N$2,2)</f>
        <v>1.22</v>
      </c>
      <c r="J1620" s="204">
        <f t="shared" si="229"/>
        <v>1.22</v>
      </c>
      <c r="L1620" s="80">
        <v>1.22</v>
      </c>
    </row>
    <row r="1621" spans="1:12" ht="30" x14ac:dyDescent="0.25">
      <c r="A1621" s="201" t="s">
        <v>1042</v>
      </c>
      <c r="B1621" s="201">
        <v>34653</v>
      </c>
      <c r="C1621" s="201" t="s">
        <v>7</v>
      </c>
      <c r="D1621" s="202" t="s">
        <v>1379</v>
      </c>
      <c r="E1621" s="298" t="s">
        <v>1046</v>
      </c>
      <c r="F1621" s="299"/>
      <c r="G1621" s="201" t="s">
        <v>33</v>
      </c>
      <c r="H1621" s="203">
        <v>1</v>
      </c>
      <c r="I1621" s="204">
        <f>TRUNC(L1621*$N$2,2)</f>
        <v>7.72</v>
      </c>
      <c r="J1621" s="204">
        <f t="shared" si="229"/>
        <v>7.72</v>
      </c>
      <c r="L1621" s="80">
        <v>7.72</v>
      </c>
    </row>
    <row r="1622" spans="1:12" ht="15" x14ac:dyDescent="0.25">
      <c r="A1622" s="205"/>
      <c r="B1622" s="205"/>
      <c r="C1622" s="205"/>
      <c r="D1622" s="206"/>
      <c r="E1622" s="206"/>
      <c r="F1622" s="207"/>
      <c r="G1622" s="206"/>
      <c r="H1622" s="207"/>
      <c r="I1622" s="206"/>
      <c r="J1622" s="207">
        <f>SUBTOTAL(9,J1618:J1621)</f>
        <v>12.05</v>
      </c>
      <c r="L1622" s="81"/>
    </row>
    <row r="1623" spans="1:12" ht="15.75" x14ac:dyDescent="0.25">
      <c r="A1623" s="190" t="s">
        <v>1011</v>
      </c>
      <c r="B1623" s="190" t="s">
        <v>718</v>
      </c>
      <c r="C1623" s="190" t="s">
        <v>717</v>
      </c>
      <c r="D1623" s="191" t="s">
        <v>716</v>
      </c>
      <c r="E1623" s="294" t="s">
        <v>1037</v>
      </c>
      <c r="F1623" s="295"/>
      <c r="G1623" s="190" t="s">
        <v>715</v>
      </c>
      <c r="H1623" s="192" t="s">
        <v>714</v>
      </c>
      <c r="I1623" s="192" t="s">
        <v>713</v>
      </c>
      <c r="J1623" s="192" t="s">
        <v>221</v>
      </c>
      <c r="L1623" s="75" t="s">
        <v>713</v>
      </c>
    </row>
    <row r="1624" spans="1:12" ht="25.5" customHeight="1" x14ac:dyDescent="0.25">
      <c r="A1624" s="193" t="s">
        <v>1038</v>
      </c>
      <c r="B1624" s="193">
        <v>101894</v>
      </c>
      <c r="C1624" s="193" t="s">
        <v>7</v>
      </c>
      <c r="D1624" s="194" t="s">
        <v>158</v>
      </c>
      <c r="E1624" s="300" t="s">
        <v>1372</v>
      </c>
      <c r="F1624" s="301"/>
      <c r="G1624" s="193" t="s">
        <v>33</v>
      </c>
      <c r="H1624" s="195">
        <v>1</v>
      </c>
      <c r="I1624" s="196">
        <f>J1624</f>
        <v>139.15</v>
      </c>
      <c r="J1624" s="196">
        <f>J1629</f>
        <v>139.15</v>
      </c>
      <c r="L1624" s="77">
        <f>M1624</f>
        <v>0</v>
      </c>
    </row>
    <row r="1625" spans="1:12" ht="45" x14ac:dyDescent="0.25">
      <c r="A1625" s="197" t="s">
        <v>1040</v>
      </c>
      <c r="B1625" s="197">
        <v>88247</v>
      </c>
      <c r="C1625" s="197" t="s">
        <v>7</v>
      </c>
      <c r="D1625" s="198" t="s">
        <v>1373</v>
      </c>
      <c r="E1625" s="296" t="s">
        <v>1039</v>
      </c>
      <c r="F1625" s="297"/>
      <c r="G1625" s="197" t="s">
        <v>8</v>
      </c>
      <c r="H1625" s="199">
        <v>0.78300000000000003</v>
      </c>
      <c r="I1625" s="200">
        <f>TRUNC(L1625*$N$2,2)</f>
        <v>21.42</v>
      </c>
      <c r="J1625" s="200">
        <f t="shared" ref="J1625:J1628" si="230">TRUNC(I1625*H1625,2)</f>
        <v>16.77</v>
      </c>
      <c r="L1625" s="79">
        <v>21.42</v>
      </c>
    </row>
    <row r="1626" spans="1:12" ht="45" x14ac:dyDescent="0.25">
      <c r="A1626" s="197" t="s">
        <v>1040</v>
      </c>
      <c r="B1626" s="197">
        <v>88264</v>
      </c>
      <c r="C1626" s="197" t="s">
        <v>7</v>
      </c>
      <c r="D1626" s="198" t="s">
        <v>1122</v>
      </c>
      <c r="E1626" s="296" t="s">
        <v>1039</v>
      </c>
      <c r="F1626" s="297"/>
      <c r="G1626" s="197" t="s">
        <v>8</v>
      </c>
      <c r="H1626" s="199">
        <v>0.78300000000000003</v>
      </c>
      <c r="I1626" s="200">
        <f>TRUNC(L1626*$N$2,2)</f>
        <v>25.62</v>
      </c>
      <c r="J1626" s="200">
        <f t="shared" si="230"/>
        <v>20.059999999999999</v>
      </c>
      <c r="L1626" s="79">
        <v>25.62</v>
      </c>
    </row>
    <row r="1627" spans="1:12" ht="45" x14ac:dyDescent="0.25">
      <c r="A1627" s="201" t="s">
        <v>1042</v>
      </c>
      <c r="B1627" s="201">
        <v>1576</v>
      </c>
      <c r="C1627" s="201" t="s">
        <v>7</v>
      </c>
      <c r="D1627" s="202" t="s">
        <v>1381</v>
      </c>
      <c r="E1627" s="298" t="s">
        <v>1046</v>
      </c>
      <c r="F1627" s="299"/>
      <c r="G1627" s="201" t="s">
        <v>33</v>
      </c>
      <c r="H1627" s="203">
        <v>3</v>
      </c>
      <c r="I1627" s="204">
        <f>TRUNC(L1627*$N$2,2)</f>
        <v>2.58</v>
      </c>
      <c r="J1627" s="204">
        <f t="shared" si="230"/>
        <v>7.74</v>
      </c>
      <c r="L1627" s="80">
        <v>2.58</v>
      </c>
    </row>
    <row r="1628" spans="1:12" ht="30" x14ac:dyDescent="0.25">
      <c r="A1628" s="201" t="s">
        <v>1042</v>
      </c>
      <c r="B1628" s="201">
        <v>2373</v>
      </c>
      <c r="C1628" s="201" t="s">
        <v>7</v>
      </c>
      <c r="D1628" s="202" t="s">
        <v>1382</v>
      </c>
      <c r="E1628" s="298" t="s">
        <v>1046</v>
      </c>
      <c r="F1628" s="299"/>
      <c r="G1628" s="201" t="s">
        <v>33</v>
      </c>
      <c r="H1628" s="203">
        <v>1</v>
      </c>
      <c r="I1628" s="204">
        <f>TRUNC(L1628*$N$2,2)</f>
        <v>94.58</v>
      </c>
      <c r="J1628" s="204">
        <f t="shared" si="230"/>
        <v>94.58</v>
      </c>
      <c r="L1628" s="80">
        <v>94.58</v>
      </c>
    </row>
    <row r="1629" spans="1:12" ht="15" x14ac:dyDescent="0.25">
      <c r="A1629" s="205"/>
      <c r="B1629" s="205"/>
      <c r="C1629" s="205"/>
      <c r="D1629" s="206"/>
      <c r="E1629" s="206"/>
      <c r="F1629" s="207"/>
      <c r="G1629" s="206"/>
      <c r="H1629" s="207"/>
      <c r="I1629" s="206"/>
      <c r="J1629" s="207">
        <f>SUBTOTAL(9,J1625:J1628)</f>
        <v>139.15</v>
      </c>
      <c r="L1629" s="81"/>
    </row>
    <row r="1630" spans="1:12" ht="15.75" x14ac:dyDescent="0.25">
      <c r="A1630" s="190" t="s">
        <v>1012</v>
      </c>
      <c r="B1630" s="190" t="s">
        <v>718</v>
      </c>
      <c r="C1630" s="190" t="s">
        <v>717</v>
      </c>
      <c r="D1630" s="191" t="s">
        <v>716</v>
      </c>
      <c r="E1630" s="294" t="s">
        <v>1037</v>
      </c>
      <c r="F1630" s="295"/>
      <c r="G1630" s="190" t="s">
        <v>715</v>
      </c>
      <c r="H1630" s="192" t="s">
        <v>714</v>
      </c>
      <c r="I1630" s="192" t="s">
        <v>713</v>
      </c>
      <c r="J1630" s="192" t="s">
        <v>221</v>
      </c>
      <c r="L1630" s="75" t="s">
        <v>713</v>
      </c>
    </row>
    <row r="1631" spans="1:12" ht="26.25" customHeight="1" x14ac:dyDescent="0.25">
      <c r="A1631" s="208" t="s">
        <v>1042</v>
      </c>
      <c r="B1631" s="208">
        <v>39449</v>
      </c>
      <c r="C1631" s="208" t="s">
        <v>7</v>
      </c>
      <c r="D1631" s="209" t="s">
        <v>159</v>
      </c>
      <c r="E1631" s="303" t="s">
        <v>1046</v>
      </c>
      <c r="F1631" s="304"/>
      <c r="G1631" s="208" t="s">
        <v>33</v>
      </c>
      <c r="H1631" s="210">
        <v>1</v>
      </c>
      <c r="I1631" s="211">
        <f>J1631</f>
        <v>273.74</v>
      </c>
      <c r="J1631" s="211">
        <f>J1632</f>
        <v>273.74</v>
      </c>
      <c r="L1631" s="82">
        <v>273.74</v>
      </c>
    </row>
    <row r="1632" spans="1:12" ht="45" x14ac:dyDescent="0.25">
      <c r="A1632" s="201" t="s">
        <v>1042</v>
      </c>
      <c r="B1632" s="201">
        <v>39449</v>
      </c>
      <c r="C1632" s="201" t="s">
        <v>7</v>
      </c>
      <c r="D1632" s="202" t="s">
        <v>159</v>
      </c>
      <c r="E1632" s="298" t="s">
        <v>1046</v>
      </c>
      <c r="F1632" s="299"/>
      <c r="G1632" s="201" t="s">
        <v>33</v>
      </c>
      <c r="H1632" s="203">
        <v>1</v>
      </c>
      <c r="I1632" s="204">
        <f>TRUNC(L1632*$N$2,2)</f>
        <v>273.74</v>
      </c>
      <c r="J1632" s="204">
        <f>TRUNC(I1632*H1632,2)</f>
        <v>273.74</v>
      </c>
      <c r="L1632" s="80">
        <v>273.74</v>
      </c>
    </row>
    <row r="1633" spans="1:12" ht="15" x14ac:dyDescent="0.25">
      <c r="A1633" s="205"/>
      <c r="B1633" s="205"/>
      <c r="C1633" s="205"/>
      <c r="D1633" s="206"/>
      <c r="E1633" s="206"/>
      <c r="F1633" s="207"/>
      <c r="G1633" s="206"/>
      <c r="H1633" s="207"/>
      <c r="I1633" s="206"/>
      <c r="J1633" s="207"/>
      <c r="L1633" s="81"/>
    </row>
    <row r="1634" spans="1:12" ht="15.75" x14ac:dyDescent="0.25">
      <c r="A1634" s="190" t="s">
        <v>1013</v>
      </c>
      <c r="B1634" s="190" t="s">
        <v>718</v>
      </c>
      <c r="C1634" s="190" t="s">
        <v>717</v>
      </c>
      <c r="D1634" s="191" t="s">
        <v>716</v>
      </c>
      <c r="E1634" s="294" t="s">
        <v>1037</v>
      </c>
      <c r="F1634" s="295"/>
      <c r="G1634" s="190" t="s">
        <v>715</v>
      </c>
      <c r="H1634" s="192" t="s">
        <v>714</v>
      </c>
      <c r="I1634" s="192" t="s">
        <v>713</v>
      </c>
      <c r="J1634" s="192" t="s">
        <v>221</v>
      </c>
      <c r="L1634" s="75" t="s">
        <v>713</v>
      </c>
    </row>
    <row r="1635" spans="1:12" ht="30" x14ac:dyDescent="0.25">
      <c r="A1635" s="208" t="s">
        <v>1042</v>
      </c>
      <c r="B1635" s="208">
        <v>13947</v>
      </c>
      <c r="C1635" s="208" t="s">
        <v>14</v>
      </c>
      <c r="D1635" s="209" t="s">
        <v>259</v>
      </c>
      <c r="E1635" s="303" t="s">
        <v>1046</v>
      </c>
      <c r="F1635" s="304"/>
      <c r="G1635" s="208" t="s">
        <v>679</v>
      </c>
      <c r="H1635" s="210">
        <v>1</v>
      </c>
      <c r="I1635" s="211">
        <f>J1635</f>
        <v>203</v>
      </c>
      <c r="J1635" s="211">
        <f>J1636</f>
        <v>203</v>
      </c>
      <c r="L1635" s="82">
        <v>203</v>
      </c>
    </row>
    <row r="1636" spans="1:12" ht="30" x14ac:dyDescent="0.25">
      <c r="A1636" s="201" t="s">
        <v>1042</v>
      </c>
      <c r="B1636" s="201">
        <v>13947</v>
      </c>
      <c r="C1636" s="201" t="s">
        <v>14</v>
      </c>
      <c r="D1636" s="202" t="s">
        <v>259</v>
      </c>
      <c r="E1636" s="298" t="s">
        <v>1046</v>
      </c>
      <c r="F1636" s="299"/>
      <c r="G1636" s="201" t="s">
        <v>679</v>
      </c>
      <c r="H1636" s="203">
        <v>1</v>
      </c>
      <c r="I1636" s="204">
        <f>TRUNC(L1636*$N$2,2)</f>
        <v>203</v>
      </c>
      <c r="J1636" s="204">
        <f>TRUNC(I1636*H1636,2)</f>
        <v>203</v>
      </c>
      <c r="L1636" s="80">
        <v>203</v>
      </c>
    </row>
    <row r="1637" spans="1:12" ht="15" x14ac:dyDescent="0.25">
      <c r="A1637" s="205"/>
      <c r="B1637" s="205"/>
      <c r="C1637" s="205"/>
      <c r="D1637" s="206"/>
      <c r="E1637" s="206"/>
      <c r="F1637" s="207"/>
      <c r="G1637" s="206"/>
      <c r="H1637" s="207"/>
      <c r="I1637" s="206"/>
      <c r="J1637" s="207"/>
      <c r="L1637" s="81"/>
    </row>
    <row r="1638" spans="1:12" ht="15.75" x14ac:dyDescent="0.25">
      <c r="A1638" s="190" t="s">
        <v>1014</v>
      </c>
      <c r="B1638" s="190" t="s">
        <v>718</v>
      </c>
      <c r="C1638" s="190" t="s">
        <v>717</v>
      </c>
      <c r="D1638" s="191" t="s">
        <v>716</v>
      </c>
      <c r="E1638" s="294" t="s">
        <v>1037</v>
      </c>
      <c r="F1638" s="295"/>
      <c r="G1638" s="190" t="s">
        <v>715</v>
      </c>
      <c r="H1638" s="192" t="s">
        <v>714</v>
      </c>
      <c r="I1638" s="192" t="s">
        <v>713</v>
      </c>
      <c r="J1638" s="192" t="s">
        <v>221</v>
      </c>
      <c r="L1638" s="75" t="s">
        <v>713</v>
      </c>
    </row>
    <row r="1639" spans="1:12" ht="25.5" customHeight="1" x14ac:dyDescent="0.25">
      <c r="A1639" s="193" t="s">
        <v>1038</v>
      </c>
      <c r="B1639" s="193">
        <v>97599</v>
      </c>
      <c r="C1639" s="193" t="s">
        <v>7</v>
      </c>
      <c r="D1639" s="194" t="s">
        <v>155</v>
      </c>
      <c r="E1639" s="300" t="s">
        <v>1372</v>
      </c>
      <c r="F1639" s="301"/>
      <c r="G1639" s="193" t="s">
        <v>33</v>
      </c>
      <c r="H1639" s="195">
        <v>1</v>
      </c>
      <c r="I1639" s="196">
        <f>J1639</f>
        <v>17.649999999999999</v>
      </c>
      <c r="J1639" s="196">
        <f>J1643</f>
        <v>17.649999999999999</v>
      </c>
      <c r="L1639" s="77">
        <f>M1639</f>
        <v>0</v>
      </c>
    </row>
    <row r="1640" spans="1:12" ht="45" x14ac:dyDescent="0.25">
      <c r="A1640" s="197" t="s">
        <v>1040</v>
      </c>
      <c r="B1640" s="197">
        <v>88247</v>
      </c>
      <c r="C1640" s="197" t="s">
        <v>7</v>
      </c>
      <c r="D1640" s="198" t="s">
        <v>1373</v>
      </c>
      <c r="E1640" s="296" t="s">
        <v>1039</v>
      </c>
      <c r="F1640" s="297"/>
      <c r="G1640" s="197" t="s">
        <v>8</v>
      </c>
      <c r="H1640" s="199">
        <v>5.5156200000000002E-2</v>
      </c>
      <c r="I1640" s="200">
        <f>TRUNC(L1640*$N$2,2)</f>
        <v>21.42</v>
      </c>
      <c r="J1640" s="200">
        <f t="shared" ref="J1640:J1641" si="231">TRUNC(I1640*H1640,2)</f>
        <v>1.18</v>
      </c>
      <c r="L1640" s="79">
        <v>21.42</v>
      </c>
    </row>
    <row r="1641" spans="1:12" ht="45" x14ac:dyDescent="0.25">
      <c r="A1641" s="197" t="s">
        <v>1040</v>
      </c>
      <c r="B1641" s="197">
        <v>88264</v>
      </c>
      <c r="C1641" s="197" t="s">
        <v>7</v>
      </c>
      <c r="D1641" s="198" t="s">
        <v>1122</v>
      </c>
      <c r="E1641" s="296" t="s">
        <v>1039</v>
      </c>
      <c r="F1641" s="297"/>
      <c r="G1641" s="197" t="s">
        <v>8</v>
      </c>
      <c r="H1641" s="199">
        <v>0.17649999999999999</v>
      </c>
      <c r="I1641" s="200">
        <f>TRUNC(L1641*$N$2,2)</f>
        <v>25.62</v>
      </c>
      <c r="J1641" s="200">
        <f t="shared" si="231"/>
        <v>4.5199999999999996</v>
      </c>
      <c r="L1641" s="79">
        <v>25.62</v>
      </c>
    </row>
    <row r="1642" spans="1:12" ht="30" x14ac:dyDescent="0.25">
      <c r="A1642" s="201" t="s">
        <v>1042</v>
      </c>
      <c r="B1642" s="201">
        <v>38774</v>
      </c>
      <c r="C1642" s="201" t="s">
        <v>7</v>
      </c>
      <c r="D1642" s="202" t="s">
        <v>1384</v>
      </c>
      <c r="E1642" s="298" t="s">
        <v>1046</v>
      </c>
      <c r="F1642" s="299"/>
      <c r="G1642" s="201" t="s">
        <v>33</v>
      </c>
      <c r="H1642" s="203">
        <v>1</v>
      </c>
      <c r="I1642" s="204">
        <f>TRUNC(L1642*$N$2,2)</f>
        <v>11.95</v>
      </c>
      <c r="J1642" s="204">
        <f>TRUNC(I1642*H1642,2)</f>
        <v>11.95</v>
      </c>
      <c r="L1642" s="80">
        <v>11.95</v>
      </c>
    </row>
    <row r="1643" spans="1:12" ht="15" x14ac:dyDescent="0.25">
      <c r="A1643" s="205"/>
      <c r="B1643" s="205"/>
      <c r="C1643" s="205"/>
      <c r="D1643" s="206"/>
      <c r="E1643" s="206"/>
      <c r="F1643" s="207"/>
      <c r="G1643" s="206"/>
      <c r="H1643" s="207"/>
      <c r="I1643" s="206"/>
      <c r="J1643" s="207">
        <f>SUBTOTAL(9,J1640:J1642)</f>
        <v>17.649999999999999</v>
      </c>
      <c r="L1643" s="81"/>
    </row>
    <row r="1644" spans="1:12" ht="15.75" x14ac:dyDescent="0.25">
      <c r="A1644" s="190" t="s">
        <v>1015</v>
      </c>
      <c r="B1644" s="190" t="s">
        <v>718</v>
      </c>
      <c r="C1644" s="190" t="s">
        <v>717</v>
      </c>
      <c r="D1644" s="191" t="s">
        <v>716</v>
      </c>
      <c r="E1644" s="294" t="s">
        <v>1037</v>
      </c>
      <c r="F1644" s="295"/>
      <c r="G1644" s="190" t="s">
        <v>715</v>
      </c>
      <c r="H1644" s="192" t="s">
        <v>714</v>
      </c>
      <c r="I1644" s="192" t="s">
        <v>713</v>
      </c>
      <c r="J1644" s="192" t="s">
        <v>221</v>
      </c>
      <c r="L1644" s="75" t="s">
        <v>713</v>
      </c>
    </row>
    <row r="1645" spans="1:12" ht="45" x14ac:dyDescent="0.25">
      <c r="A1645" s="193" t="s">
        <v>1038</v>
      </c>
      <c r="B1645" s="193">
        <v>101906</v>
      </c>
      <c r="C1645" s="193" t="s">
        <v>7</v>
      </c>
      <c r="D1645" s="194" t="s">
        <v>260</v>
      </c>
      <c r="E1645" s="300" t="s">
        <v>1385</v>
      </c>
      <c r="F1645" s="301"/>
      <c r="G1645" s="193" t="s">
        <v>33</v>
      </c>
      <c r="H1645" s="195">
        <v>1</v>
      </c>
      <c r="I1645" s="196">
        <f>J1645</f>
        <v>852.43</v>
      </c>
      <c r="J1645" s="196">
        <f>J1650</f>
        <v>852.43</v>
      </c>
      <c r="L1645" s="77">
        <f>M1645</f>
        <v>0</v>
      </c>
    </row>
    <row r="1646" spans="1:12" ht="45" x14ac:dyDescent="0.25">
      <c r="A1646" s="197" t="s">
        <v>1040</v>
      </c>
      <c r="B1646" s="197">
        <v>88248</v>
      </c>
      <c r="C1646" s="197" t="s">
        <v>7</v>
      </c>
      <c r="D1646" s="198" t="s">
        <v>1251</v>
      </c>
      <c r="E1646" s="296" t="s">
        <v>1039</v>
      </c>
      <c r="F1646" s="297"/>
      <c r="G1646" s="197" t="s">
        <v>8</v>
      </c>
      <c r="H1646" s="199">
        <v>0.45739999999999997</v>
      </c>
      <c r="I1646" s="200">
        <f>TRUNC(L1646*$N$2,2)</f>
        <v>20.399999999999999</v>
      </c>
      <c r="J1646" s="200">
        <f t="shared" ref="J1646:J1649" si="232">TRUNC(I1646*H1646,2)</f>
        <v>9.33</v>
      </c>
      <c r="L1646" s="79">
        <v>20.399999999999999</v>
      </c>
    </row>
    <row r="1647" spans="1:12" ht="45" x14ac:dyDescent="0.25">
      <c r="A1647" s="197" t="s">
        <v>1040</v>
      </c>
      <c r="B1647" s="197">
        <v>88267</v>
      </c>
      <c r="C1647" s="197" t="s">
        <v>7</v>
      </c>
      <c r="D1647" s="198" t="s">
        <v>1121</v>
      </c>
      <c r="E1647" s="296" t="s">
        <v>1039</v>
      </c>
      <c r="F1647" s="297"/>
      <c r="G1647" s="197" t="s">
        <v>8</v>
      </c>
      <c r="H1647" s="199">
        <v>0.45739999999999997</v>
      </c>
      <c r="I1647" s="200">
        <f>TRUNC(L1647*$N$2,2)</f>
        <v>24.19</v>
      </c>
      <c r="J1647" s="200">
        <f t="shared" si="232"/>
        <v>11.06</v>
      </c>
      <c r="L1647" s="79">
        <v>24.19</v>
      </c>
    </row>
    <row r="1648" spans="1:12" ht="45" x14ac:dyDescent="0.25">
      <c r="A1648" s="201" t="s">
        <v>1042</v>
      </c>
      <c r="B1648" s="201">
        <v>4350</v>
      </c>
      <c r="C1648" s="201" t="s">
        <v>7</v>
      </c>
      <c r="D1648" s="202" t="s">
        <v>1386</v>
      </c>
      <c r="E1648" s="298" t="s">
        <v>1046</v>
      </c>
      <c r="F1648" s="299"/>
      <c r="G1648" s="201" t="s">
        <v>33</v>
      </c>
      <c r="H1648" s="203">
        <v>2</v>
      </c>
      <c r="I1648" s="204">
        <f>TRUNC(L1648*$N$2,2)</f>
        <v>0.64</v>
      </c>
      <c r="J1648" s="204">
        <f t="shared" si="232"/>
        <v>1.28</v>
      </c>
      <c r="L1648" s="80">
        <v>0.64</v>
      </c>
    </row>
    <row r="1649" spans="1:12" ht="30" x14ac:dyDescent="0.25">
      <c r="A1649" s="201" t="s">
        <v>1042</v>
      </c>
      <c r="B1649" s="201">
        <v>10888</v>
      </c>
      <c r="C1649" s="201" t="s">
        <v>7</v>
      </c>
      <c r="D1649" s="202" t="s">
        <v>1387</v>
      </c>
      <c r="E1649" s="298" t="s">
        <v>1046</v>
      </c>
      <c r="F1649" s="299"/>
      <c r="G1649" s="201" t="s">
        <v>33</v>
      </c>
      <c r="H1649" s="203">
        <v>1</v>
      </c>
      <c r="I1649" s="204">
        <f>TRUNC(L1649*$N$2,2)</f>
        <v>830.76</v>
      </c>
      <c r="J1649" s="204">
        <f t="shared" si="232"/>
        <v>830.76</v>
      </c>
      <c r="L1649" s="80">
        <v>830.76</v>
      </c>
    </row>
    <row r="1650" spans="1:12" ht="15" x14ac:dyDescent="0.25">
      <c r="A1650" s="205"/>
      <c r="B1650" s="205"/>
      <c r="C1650" s="205"/>
      <c r="D1650" s="206"/>
      <c r="E1650" s="206"/>
      <c r="F1650" s="207"/>
      <c r="G1650" s="206"/>
      <c r="H1650" s="207"/>
      <c r="I1650" s="206"/>
      <c r="J1650" s="207">
        <f>SUBTOTAL(9,J1646:J1649)</f>
        <v>852.43</v>
      </c>
      <c r="L1650" s="81"/>
    </row>
    <row r="1651" spans="1:12" ht="15.75" x14ac:dyDescent="0.25">
      <c r="A1651" s="190" t="s">
        <v>1016</v>
      </c>
      <c r="B1651" s="190" t="s">
        <v>718</v>
      </c>
      <c r="C1651" s="190" t="s">
        <v>717</v>
      </c>
      <c r="D1651" s="191" t="s">
        <v>716</v>
      </c>
      <c r="E1651" s="294" t="s">
        <v>1037</v>
      </c>
      <c r="F1651" s="295"/>
      <c r="G1651" s="190" t="s">
        <v>715</v>
      </c>
      <c r="H1651" s="192" t="s">
        <v>714</v>
      </c>
      <c r="I1651" s="192" t="s">
        <v>713</v>
      </c>
      <c r="J1651" s="192" t="s">
        <v>221</v>
      </c>
      <c r="L1651" s="75" t="s">
        <v>713</v>
      </c>
    </row>
    <row r="1652" spans="1:12" ht="45" x14ac:dyDescent="0.25">
      <c r="A1652" s="193" t="s">
        <v>1038</v>
      </c>
      <c r="B1652" s="193">
        <v>101905</v>
      </c>
      <c r="C1652" s="193" t="s">
        <v>7</v>
      </c>
      <c r="D1652" s="194" t="s">
        <v>261</v>
      </c>
      <c r="E1652" s="300" t="s">
        <v>1385</v>
      </c>
      <c r="F1652" s="301"/>
      <c r="G1652" s="193" t="s">
        <v>33</v>
      </c>
      <c r="H1652" s="195">
        <v>1</v>
      </c>
      <c r="I1652" s="196">
        <f>J1652</f>
        <v>284.17</v>
      </c>
      <c r="J1652" s="196">
        <f>J1657</f>
        <v>284.17</v>
      </c>
      <c r="L1652" s="77">
        <f>M1652</f>
        <v>0</v>
      </c>
    </row>
    <row r="1653" spans="1:12" ht="45" x14ac:dyDescent="0.25">
      <c r="A1653" s="197" t="s">
        <v>1040</v>
      </c>
      <c r="B1653" s="197">
        <v>88248</v>
      </c>
      <c r="C1653" s="197" t="s">
        <v>7</v>
      </c>
      <c r="D1653" s="198" t="s">
        <v>1251</v>
      </c>
      <c r="E1653" s="296" t="s">
        <v>1039</v>
      </c>
      <c r="F1653" s="297"/>
      <c r="G1653" s="197" t="s">
        <v>8</v>
      </c>
      <c r="H1653" s="199">
        <v>0.45739999999999997</v>
      </c>
      <c r="I1653" s="200">
        <f>TRUNC(L1653*$N$2,2)</f>
        <v>20.399999999999999</v>
      </c>
      <c r="J1653" s="200">
        <f t="shared" ref="J1653:J1656" si="233">TRUNC(I1653*H1653,2)</f>
        <v>9.33</v>
      </c>
      <c r="L1653" s="79">
        <v>20.399999999999999</v>
      </c>
    </row>
    <row r="1654" spans="1:12" ht="45" x14ac:dyDescent="0.25">
      <c r="A1654" s="197" t="s">
        <v>1040</v>
      </c>
      <c r="B1654" s="197">
        <v>88267</v>
      </c>
      <c r="C1654" s="197" t="s">
        <v>7</v>
      </c>
      <c r="D1654" s="198" t="s">
        <v>1121</v>
      </c>
      <c r="E1654" s="296" t="s">
        <v>1039</v>
      </c>
      <c r="F1654" s="297"/>
      <c r="G1654" s="197" t="s">
        <v>8</v>
      </c>
      <c r="H1654" s="199">
        <v>0.45739999999999997</v>
      </c>
      <c r="I1654" s="200">
        <f>TRUNC(L1654*$N$2,2)</f>
        <v>24.19</v>
      </c>
      <c r="J1654" s="200">
        <f t="shared" si="233"/>
        <v>11.06</v>
      </c>
      <c r="L1654" s="79">
        <v>24.19</v>
      </c>
    </row>
    <row r="1655" spans="1:12" ht="45" x14ac:dyDescent="0.25">
      <c r="A1655" s="201" t="s">
        <v>1042</v>
      </c>
      <c r="B1655" s="201">
        <v>4350</v>
      </c>
      <c r="C1655" s="201" t="s">
        <v>7</v>
      </c>
      <c r="D1655" s="202" t="s">
        <v>1386</v>
      </c>
      <c r="E1655" s="298" t="s">
        <v>1046</v>
      </c>
      <c r="F1655" s="299"/>
      <c r="G1655" s="201" t="s">
        <v>33</v>
      </c>
      <c r="H1655" s="203">
        <v>2</v>
      </c>
      <c r="I1655" s="204">
        <f>TRUNC(L1655*$N$2,2)</f>
        <v>0.64</v>
      </c>
      <c r="J1655" s="204">
        <f t="shared" si="233"/>
        <v>1.28</v>
      </c>
      <c r="L1655" s="80">
        <v>0.64</v>
      </c>
    </row>
    <row r="1656" spans="1:12" ht="30" x14ac:dyDescent="0.25">
      <c r="A1656" s="201" t="s">
        <v>1042</v>
      </c>
      <c r="B1656" s="201">
        <v>10886</v>
      </c>
      <c r="C1656" s="201" t="s">
        <v>7</v>
      </c>
      <c r="D1656" s="202" t="s">
        <v>1388</v>
      </c>
      <c r="E1656" s="298" t="s">
        <v>1046</v>
      </c>
      <c r="F1656" s="299"/>
      <c r="G1656" s="201" t="s">
        <v>33</v>
      </c>
      <c r="H1656" s="203">
        <v>1</v>
      </c>
      <c r="I1656" s="204">
        <f>TRUNC(L1656*$N$2,2)</f>
        <v>262.5</v>
      </c>
      <c r="J1656" s="204">
        <f t="shared" si="233"/>
        <v>262.5</v>
      </c>
      <c r="L1656" s="80">
        <v>262.5</v>
      </c>
    </row>
    <row r="1657" spans="1:12" ht="15" x14ac:dyDescent="0.25">
      <c r="A1657" s="205"/>
      <c r="B1657" s="205"/>
      <c r="C1657" s="205"/>
      <c r="D1657" s="206"/>
      <c r="E1657" s="206"/>
      <c r="F1657" s="207"/>
      <c r="G1657" s="206"/>
      <c r="H1657" s="207"/>
      <c r="I1657" s="206"/>
      <c r="J1657" s="207">
        <f>SUBTOTAL(9,J1653:J1656)</f>
        <v>284.17</v>
      </c>
      <c r="L1657" s="81"/>
    </row>
    <row r="1658" spans="1:12" ht="15.75" x14ac:dyDescent="0.25">
      <c r="A1658" s="190" t="s">
        <v>1017</v>
      </c>
      <c r="B1658" s="190" t="s">
        <v>718</v>
      </c>
      <c r="C1658" s="190" t="s">
        <v>717</v>
      </c>
      <c r="D1658" s="191" t="s">
        <v>716</v>
      </c>
      <c r="E1658" s="294" t="s">
        <v>1037</v>
      </c>
      <c r="F1658" s="295"/>
      <c r="G1658" s="190" t="s">
        <v>715</v>
      </c>
      <c r="H1658" s="192" t="s">
        <v>714</v>
      </c>
      <c r="I1658" s="192" t="s">
        <v>713</v>
      </c>
      <c r="J1658" s="192" t="s">
        <v>221</v>
      </c>
      <c r="L1658" s="75" t="s">
        <v>713</v>
      </c>
    </row>
    <row r="1659" spans="1:12" ht="45" x14ac:dyDescent="0.25">
      <c r="A1659" s="193" t="s">
        <v>1038</v>
      </c>
      <c r="B1659" s="193">
        <v>101908</v>
      </c>
      <c r="C1659" s="193" t="s">
        <v>7</v>
      </c>
      <c r="D1659" s="194" t="s">
        <v>262</v>
      </c>
      <c r="E1659" s="300" t="s">
        <v>1385</v>
      </c>
      <c r="F1659" s="301"/>
      <c r="G1659" s="193" t="s">
        <v>33</v>
      </c>
      <c r="H1659" s="195">
        <v>1</v>
      </c>
      <c r="I1659" s="196">
        <f>J1659</f>
        <v>275.51</v>
      </c>
      <c r="J1659" s="196">
        <f>J1664</f>
        <v>275.51</v>
      </c>
      <c r="L1659" s="77">
        <f>M1659</f>
        <v>0</v>
      </c>
    </row>
    <row r="1660" spans="1:12" ht="45" x14ac:dyDescent="0.25">
      <c r="A1660" s="197" t="s">
        <v>1040</v>
      </c>
      <c r="B1660" s="197">
        <v>88248</v>
      </c>
      <c r="C1660" s="197" t="s">
        <v>7</v>
      </c>
      <c r="D1660" s="198" t="s">
        <v>1251</v>
      </c>
      <c r="E1660" s="296" t="s">
        <v>1039</v>
      </c>
      <c r="F1660" s="297"/>
      <c r="G1660" s="197" t="s">
        <v>8</v>
      </c>
      <c r="H1660" s="199">
        <v>0.45739999999999997</v>
      </c>
      <c r="I1660" s="200">
        <f>TRUNC(L1660*$N$2,2)</f>
        <v>20.399999999999999</v>
      </c>
      <c r="J1660" s="200">
        <f t="shared" ref="J1660:J1663" si="234">TRUNC(I1660*H1660,2)</f>
        <v>9.33</v>
      </c>
      <c r="L1660" s="79">
        <v>20.399999999999999</v>
      </c>
    </row>
    <row r="1661" spans="1:12" ht="45" x14ac:dyDescent="0.25">
      <c r="A1661" s="197" t="s">
        <v>1040</v>
      </c>
      <c r="B1661" s="197">
        <v>88267</v>
      </c>
      <c r="C1661" s="197" t="s">
        <v>7</v>
      </c>
      <c r="D1661" s="198" t="s">
        <v>1121</v>
      </c>
      <c r="E1661" s="296" t="s">
        <v>1039</v>
      </c>
      <c r="F1661" s="297"/>
      <c r="G1661" s="197" t="s">
        <v>8</v>
      </c>
      <c r="H1661" s="199">
        <v>0.45739999999999997</v>
      </c>
      <c r="I1661" s="200">
        <f>TRUNC(L1661*$N$2,2)</f>
        <v>24.19</v>
      </c>
      <c r="J1661" s="200">
        <f t="shared" si="234"/>
        <v>11.06</v>
      </c>
      <c r="L1661" s="79">
        <v>24.19</v>
      </c>
    </row>
    <row r="1662" spans="1:12" ht="45" x14ac:dyDescent="0.25">
      <c r="A1662" s="201" t="s">
        <v>1042</v>
      </c>
      <c r="B1662" s="201">
        <v>4350</v>
      </c>
      <c r="C1662" s="201" t="s">
        <v>7</v>
      </c>
      <c r="D1662" s="202" t="s">
        <v>1386</v>
      </c>
      <c r="E1662" s="298" t="s">
        <v>1046</v>
      </c>
      <c r="F1662" s="299"/>
      <c r="G1662" s="201" t="s">
        <v>33</v>
      </c>
      <c r="H1662" s="203">
        <v>2</v>
      </c>
      <c r="I1662" s="204">
        <f>TRUNC(L1662*$N$2,2)</f>
        <v>0.64</v>
      </c>
      <c r="J1662" s="204">
        <f t="shared" si="234"/>
        <v>1.28</v>
      </c>
      <c r="L1662" s="80">
        <v>0.64</v>
      </c>
    </row>
    <row r="1663" spans="1:12" ht="30" x14ac:dyDescent="0.25">
      <c r="A1663" s="201" t="s">
        <v>1042</v>
      </c>
      <c r="B1663" s="201">
        <v>10891</v>
      </c>
      <c r="C1663" s="201" t="s">
        <v>7</v>
      </c>
      <c r="D1663" s="202" t="s">
        <v>1389</v>
      </c>
      <c r="E1663" s="298" t="s">
        <v>1046</v>
      </c>
      <c r="F1663" s="299"/>
      <c r="G1663" s="201" t="s">
        <v>33</v>
      </c>
      <c r="H1663" s="203">
        <v>1</v>
      </c>
      <c r="I1663" s="204">
        <f>TRUNC(L1663*$N$2,2)</f>
        <v>253.84</v>
      </c>
      <c r="J1663" s="204">
        <f t="shared" si="234"/>
        <v>253.84</v>
      </c>
      <c r="L1663" s="80">
        <v>253.84</v>
      </c>
    </row>
    <row r="1664" spans="1:12" ht="15" x14ac:dyDescent="0.25">
      <c r="A1664" s="205"/>
      <c r="B1664" s="205"/>
      <c r="C1664" s="205"/>
      <c r="D1664" s="206"/>
      <c r="E1664" s="206"/>
      <c r="F1664" s="207"/>
      <c r="G1664" s="206"/>
      <c r="H1664" s="207"/>
      <c r="I1664" s="206"/>
      <c r="J1664" s="207">
        <f>SUBTOTAL(9,J1660:J1663)</f>
        <v>275.51</v>
      </c>
      <c r="L1664" s="81"/>
    </row>
    <row r="1665" spans="1:12" ht="15.75" x14ac:dyDescent="0.25">
      <c r="A1665" s="190" t="s">
        <v>1018</v>
      </c>
      <c r="B1665" s="190" t="s">
        <v>718</v>
      </c>
      <c r="C1665" s="190" t="s">
        <v>717</v>
      </c>
      <c r="D1665" s="191" t="s">
        <v>716</v>
      </c>
      <c r="E1665" s="294" t="s">
        <v>1037</v>
      </c>
      <c r="F1665" s="295"/>
      <c r="G1665" s="190" t="s">
        <v>715</v>
      </c>
      <c r="H1665" s="192" t="s">
        <v>714</v>
      </c>
      <c r="I1665" s="192" t="s">
        <v>713</v>
      </c>
      <c r="J1665" s="192" t="s">
        <v>221</v>
      </c>
      <c r="L1665" s="75" t="s">
        <v>713</v>
      </c>
    </row>
    <row r="1666" spans="1:12" ht="45" x14ac:dyDescent="0.25">
      <c r="A1666" s="193" t="s">
        <v>1038</v>
      </c>
      <c r="B1666" s="193" t="s">
        <v>762</v>
      </c>
      <c r="C1666" s="193" t="s">
        <v>681</v>
      </c>
      <c r="D1666" s="194" t="s">
        <v>128</v>
      </c>
      <c r="E1666" s="300" t="s">
        <v>1039</v>
      </c>
      <c r="F1666" s="301"/>
      <c r="G1666" s="193" t="s">
        <v>33</v>
      </c>
      <c r="H1666" s="195">
        <v>1</v>
      </c>
      <c r="I1666" s="196">
        <f>J1666</f>
        <v>4805.38</v>
      </c>
      <c r="J1666" s="196">
        <f>J1670</f>
        <v>4805.38</v>
      </c>
      <c r="L1666" s="77">
        <f>M1666</f>
        <v>0</v>
      </c>
    </row>
    <row r="1667" spans="1:12" ht="45" x14ac:dyDescent="0.25">
      <c r="A1667" s="197" t="s">
        <v>1040</v>
      </c>
      <c r="B1667" s="197">
        <v>88264</v>
      </c>
      <c r="C1667" s="197" t="s">
        <v>7</v>
      </c>
      <c r="D1667" s="198" t="s">
        <v>1122</v>
      </c>
      <c r="E1667" s="296" t="s">
        <v>1039</v>
      </c>
      <c r="F1667" s="297"/>
      <c r="G1667" s="197" t="s">
        <v>8</v>
      </c>
      <c r="H1667" s="199">
        <v>3</v>
      </c>
      <c r="I1667" s="200">
        <f>TRUNC(L1667*$N$2,2)</f>
        <v>25.62</v>
      </c>
      <c r="J1667" s="200">
        <f t="shared" ref="J1667:J1668" si="235">TRUNC(I1667*H1667,2)</f>
        <v>76.86</v>
      </c>
      <c r="L1667" s="79">
        <v>25.62</v>
      </c>
    </row>
    <row r="1668" spans="1:12" ht="45" x14ac:dyDescent="0.25">
      <c r="A1668" s="197" t="s">
        <v>1040</v>
      </c>
      <c r="B1668" s="197">
        <v>88247</v>
      </c>
      <c r="C1668" s="197" t="s">
        <v>7</v>
      </c>
      <c r="D1668" s="198" t="s">
        <v>1373</v>
      </c>
      <c r="E1668" s="296" t="s">
        <v>1039</v>
      </c>
      <c r="F1668" s="297"/>
      <c r="G1668" s="197" t="s">
        <v>8</v>
      </c>
      <c r="H1668" s="199">
        <v>6</v>
      </c>
      <c r="I1668" s="200">
        <f>TRUNC(L1668*$N$2,2)</f>
        <v>21.42</v>
      </c>
      <c r="J1668" s="200">
        <f t="shared" si="235"/>
        <v>128.52000000000001</v>
      </c>
      <c r="L1668" s="79">
        <v>21.42</v>
      </c>
    </row>
    <row r="1669" spans="1:12" ht="30" x14ac:dyDescent="0.25">
      <c r="A1669" s="201" t="s">
        <v>1042</v>
      </c>
      <c r="B1669" s="201" t="s">
        <v>1568</v>
      </c>
      <c r="C1669" s="201" t="s">
        <v>681</v>
      </c>
      <c r="D1669" s="202" t="s">
        <v>1390</v>
      </c>
      <c r="E1669" s="298" t="s">
        <v>1046</v>
      </c>
      <c r="F1669" s="299"/>
      <c r="G1669" s="201" t="s">
        <v>33</v>
      </c>
      <c r="H1669" s="203">
        <v>1</v>
      </c>
      <c r="I1669" s="204">
        <f>TRUNC(L1669*$N$2,2)</f>
        <v>4600</v>
      </c>
      <c r="J1669" s="204">
        <f>TRUNC(I1669*H1669,2)</f>
        <v>4600</v>
      </c>
      <c r="L1669" s="80">
        <v>4600</v>
      </c>
    </row>
    <row r="1670" spans="1:12" ht="15" x14ac:dyDescent="0.25">
      <c r="A1670" s="205"/>
      <c r="B1670" s="205"/>
      <c r="C1670" s="205"/>
      <c r="D1670" s="206"/>
      <c r="E1670" s="206"/>
      <c r="F1670" s="207"/>
      <c r="G1670" s="206"/>
      <c r="H1670" s="207"/>
      <c r="I1670" s="206"/>
      <c r="J1670" s="207">
        <f>SUBTOTAL(9,J1667:J1669)</f>
        <v>4805.38</v>
      </c>
      <c r="L1670" s="81"/>
    </row>
    <row r="1671" spans="1:12" ht="15.75" x14ac:dyDescent="0.25">
      <c r="A1671" s="190" t="s">
        <v>1019</v>
      </c>
      <c r="B1671" s="190" t="s">
        <v>718</v>
      </c>
      <c r="C1671" s="190" t="s">
        <v>717</v>
      </c>
      <c r="D1671" s="191" t="s">
        <v>716</v>
      </c>
      <c r="E1671" s="294" t="s">
        <v>1037</v>
      </c>
      <c r="F1671" s="295"/>
      <c r="G1671" s="190" t="s">
        <v>715</v>
      </c>
      <c r="H1671" s="192" t="s">
        <v>714</v>
      </c>
      <c r="I1671" s="192" t="s">
        <v>713</v>
      </c>
      <c r="J1671" s="192" t="s">
        <v>221</v>
      </c>
      <c r="L1671" s="75" t="s">
        <v>713</v>
      </c>
    </row>
    <row r="1672" spans="1:12" ht="30" x14ac:dyDescent="0.25">
      <c r="A1672" s="193" t="s">
        <v>1038</v>
      </c>
      <c r="B1672" s="193" t="s">
        <v>764</v>
      </c>
      <c r="C1672" s="193" t="s">
        <v>681</v>
      </c>
      <c r="D1672" s="194" t="s">
        <v>129</v>
      </c>
      <c r="E1672" s="300" t="s">
        <v>1039</v>
      </c>
      <c r="F1672" s="301"/>
      <c r="G1672" s="193" t="s">
        <v>33</v>
      </c>
      <c r="H1672" s="195">
        <v>1</v>
      </c>
      <c r="I1672" s="196">
        <f>J1672</f>
        <v>482.01</v>
      </c>
      <c r="J1672" s="196">
        <f>J1675</f>
        <v>482.01</v>
      </c>
      <c r="L1672" s="77">
        <f>M1672</f>
        <v>0</v>
      </c>
    </row>
    <row r="1673" spans="1:12" ht="45" x14ac:dyDescent="0.25">
      <c r="A1673" s="197" t="s">
        <v>1040</v>
      </c>
      <c r="B1673" s="197">
        <v>88264</v>
      </c>
      <c r="C1673" s="197" t="s">
        <v>7</v>
      </c>
      <c r="D1673" s="198" t="s">
        <v>1122</v>
      </c>
      <c r="E1673" s="296" t="s">
        <v>1039</v>
      </c>
      <c r="F1673" s="297"/>
      <c r="G1673" s="197" t="s">
        <v>8</v>
      </c>
      <c r="H1673" s="199">
        <v>1.5</v>
      </c>
      <c r="I1673" s="200">
        <f>TRUNC(L1673*$N$2,2)</f>
        <v>25.62</v>
      </c>
      <c r="J1673" s="200">
        <f>TRUNC(I1673*H1673,2)</f>
        <v>38.43</v>
      </c>
      <c r="L1673" s="79">
        <v>25.62</v>
      </c>
    </row>
    <row r="1674" spans="1:12" ht="30" x14ac:dyDescent="0.25">
      <c r="A1674" s="201" t="s">
        <v>1042</v>
      </c>
      <c r="B1674" s="201" t="s">
        <v>1569</v>
      </c>
      <c r="C1674" s="201" t="s">
        <v>681</v>
      </c>
      <c r="D1674" s="202" t="s">
        <v>1391</v>
      </c>
      <c r="E1674" s="298" t="s">
        <v>1046</v>
      </c>
      <c r="F1674" s="299"/>
      <c r="G1674" s="201" t="s">
        <v>33</v>
      </c>
      <c r="H1674" s="203">
        <v>1</v>
      </c>
      <c r="I1674" s="204">
        <f>TRUNC(L1674*$N$2,2)</f>
        <v>443.58</v>
      </c>
      <c r="J1674" s="204">
        <f>TRUNC(I1674*H1674,2)</f>
        <v>443.58</v>
      </c>
      <c r="L1674" s="80">
        <v>443.58</v>
      </c>
    </row>
    <row r="1675" spans="1:12" ht="15" x14ac:dyDescent="0.25">
      <c r="A1675" s="205"/>
      <c r="B1675" s="205"/>
      <c r="C1675" s="205"/>
      <c r="D1675" s="206"/>
      <c r="E1675" s="206"/>
      <c r="F1675" s="207"/>
      <c r="G1675" s="206"/>
      <c r="H1675" s="207"/>
      <c r="I1675" s="206"/>
      <c r="J1675" s="207">
        <f>SUBTOTAL(9,J1673:J1674)</f>
        <v>482.01</v>
      </c>
      <c r="L1675" s="81"/>
    </row>
    <row r="1676" spans="1:12" ht="15.75" x14ac:dyDescent="0.25">
      <c r="A1676" s="190" t="s">
        <v>1020</v>
      </c>
      <c r="B1676" s="190" t="s">
        <v>718</v>
      </c>
      <c r="C1676" s="190" t="s">
        <v>717</v>
      </c>
      <c r="D1676" s="191" t="s">
        <v>716</v>
      </c>
      <c r="E1676" s="294" t="s">
        <v>1037</v>
      </c>
      <c r="F1676" s="295"/>
      <c r="G1676" s="190" t="s">
        <v>715</v>
      </c>
      <c r="H1676" s="192" t="s">
        <v>714</v>
      </c>
      <c r="I1676" s="192" t="s">
        <v>713</v>
      </c>
      <c r="J1676" s="192" t="s">
        <v>221</v>
      </c>
      <c r="L1676" s="75" t="s">
        <v>713</v>
      </c>
    </row>
    <row r="1677" spans="1:12" ht="30" x14ac:dyDescent="0.25">
      <c r="A1677" s="193" t="s">
        <v>1038</v>
      </c>
      <c r="B1677" s="193" t="s">
        <v>766</v>
      </c>
      <c r="C1677" s="193" t="s">
        <v>681</v>
      </c>
      <c r="D1677" s="194" t="s">
        <v>130</v>
      </c>
      <c r="E1677" s="300" t="s">
        <v>1039</v>
      </c>
      <c r="F1677" s="301"/>
      <c r="G1677" s="193" t="s">
        <v>33</v>
      </c>
      <c r="H1677" s="195">
        <v>1</v>
      </c>
      <c r="I1677" s="196">
        <f>J1677</f>
        <v>479.51</v>
      </c>
      <c r="J1677" s="196">
        <f>J1680</f>
        <v>479.51</v>
      </c>
      <c r="L1677" s="77">
        <f>M1677</f>
        <v>0</v>
      </c>
    </row>
    <row r="1678" spans="1:12" ht="45" x14ac:dyDescent="0.25">
      <c r="A1678" s="197" t="s">
        <v>1040</v>
      </c>
      <c r="B1678" s="197">
        <v>88264</v>
      </c>
      <c r="C1678" s="197" t="s">
        <v>7</v>
      </c>
      <c r="D1678" s="198" t="s">
        <v>1122</v>
      </c>
      <c r="E1678" s="296" t="s">
        <v>1039</v>
      </c>
      <c r="F1678" s="297"/>
      <c r="G1678" s="197" t="s">
        <v>8</v>
      </c>
      <c r="H1678" s="199">
        <v>1.5</v>
      </c>
      <c r="I1678" s="200">
        <f>TRUNC(L1678*$N$2,2)</f>
        <v>25.62</v>
      </c>
      <c r="J1678" s="200">
        <f>TRUNC(I1678*H1678,2)</f>
        <v>38.43</v>
      </c>
      <c r="L1678" s="79">
        <v>25.62</v>
      </c>
    </row>
    <row r="1679" spans="1:12" ht="30" x14ac:dyDescent="0.25">
      <c r="A1679" s="201" t="s">
        <v>1042</v>
      </c>
      <c r="B1679" s="201" t="s">
        <v>1570</v>
      </c>
      <c r="C1679" s="201" t="s">
        <v>681</v>
      </c>
      <c r="D1679" s="202" t="s">
        <v>1392</v>
      </c>
      <c r="E1679" s="298" t="s">
        <v>1046</v>
      </c>
      <c r="F1679" s="299"/>
      <c r="G1679" s="201" t="s">
        <v>33</v>
      </c>
      <c r="H1679" s="203">
        <v>1</v>
      </c>
      <c r="I1679" s="204">
        <f>TRUNC(L1679*$N$2,2)</f>
        <v>441.08</v>
      </c>
      <c r="J1679" s="204">
        <f>TRUNC(I1679*H1679,2)</f>
        <v>441.08</v>
      </c>
      <c r="L1679" s="80">
        <v>441.08</v>
      </c>
    </row>
    <row r="1680" spans="1:12" ht="15" x14ac:dyDescent="0.25">
      <c r="A1680" s="205"/>
      <c r="B1680" s="205"/>
      <c r="C1680" s="205"/>
      <c r="D1680" s="206"/>
      <c r="E1680" s="206"/>
      <c r="F1680" s="207"/>
      <c r="G1680" s="206"/>
      <c r="H1680" s="207"/>
      <c r="I1680" s="206"/>
      <c r="J1680" s="207">
        <f>SUBTOTAL(9,J1678:J1679)</f>
        <v>479.51</v>
      </c>
      <c r="L1680" s="81"/>
    </row>
    <row r="1681" spans="1:12" ht="15.75" x14ac:dyDescent="0.25">
      <c r="A1681" s="190" t="s">
        <v>1021</v>
      </c>
      <c r="B1681" s="190" t="s">
        <v>718</v>
      </c>
      <c r="C1681" s="190" t="s">
        <v>717</v>
      </c>
      <c r="D1681" s="191" t="s">
        <v>716</v>
      </c>
      <c r="E1681" s="294" t="s">
        <v>1037</v>
      </c>
      <c r="F1681" s="295"/>
      <c r="G1681" s="190" t="s">
        <v>715</v>
      </c>
      <c r="H1681" s="192" t="s">
        <v>714</v>
      </c>
      <c r="I1681" s="192" t="s">
        <v>713</v>
      </c>
      <c r="J1681" s="192" t="s">
        <v>221</v>
      </c>
      <c r="L1681" s="75" t="s">
        <v>713</v>
      </c>
    </row>
    <row r="1682" spans="1:12" ht="45" x14ac:dyDescent="0.25">
      <c r="A1682" s="193" t="s">
        <v>1038</v>
      </c>
      <c r="B1682" s="193" t="s">
        <v>768</v>
      </c>
      <c r="C1682" s="193" t="s">
        <v>681</v>
      </c>
      <c r="D1682" s="194" t="s">
        <v>131</v>
      </c>
      <c r="E1682" s="300" t="s">
        <v>1039</v>
      </c>
      <c r="F1682" s="301"/>
      <c r="G1682" s="193" t="s">
        <v>33</v>
      </c>
      <c r="H1682" s="195">
        <v>1</v>
      </c>
      <c r="I1682" s="196">
        <f>J1682</f>
        <v>1508.23</v>
      </c>
      <c r="J1682" s="196">
        <f>J1686</f>
        <v>1508.23</v>
      </c>
      <c r="L1682" s="77">
        <f>M1682</f>
        <v>0</v>
      </c>
    </row>
    <row r="1683" spans="1:12" ht="45" x14ac:dyDescent="0.25">
      <c r="A1683" s="197" t="s">
        <v>1040</v>
      </c>
      <c r="B1683" s="197">
        <v>88264</v>
      </c>
      <c r="C1683" s="197" t="s">
        <v>7</v>
      </c>
      <c r="D1683" s="198" t="s">
        <v>1122</v>
      </c>
      <c r="E1683" s="296" t="s">
        <v>1039</v>
      </c>
      <c r="F1683" s="297"/>
      <c r="G1683" s="197" t="s">
        <v>8</v>
      </c>
      <c r="H1683" s="199">
        <v>1.5</v>
      </c>
      <c r="I1683" s="200">
        <f>TRUNC(L1683*$N$2,2)</f>
        <v>25.62</v>
      </c>
      <c r="J1683" s="200">
        <f t="shared" ref="J1683:J1684" si="236">TRUNC(I1683*H1683,2)</f>
        <v>38.43</v>
      </c>
      <c r="L1683" s="79">
        <v>25.62</v>
      </c>
    </row>
    <row r="1684" spans="1:12" ht="45" x14ac:dyDescent="0.25">
      <c r="A1684" s="197" t="s">
        <v>1040</v>
      </c>
      <c r="B1684" s="197">
        <v>88247</v>
      </c>
      <c r="C1684" s="197" t="s">
        <v>7</v>
      </c>
      <c r="D1684" s="198" t="s">
        <v>1373</v>
      </c>
      <c r="E1684" s="296" t="s">
        <v>1039</v>
      </c>
      <c r="F1684" s="297"/>
      <c r="G1684" s="197" t="s">
        <v>8</v>
      </c>
      <c r="H1684" s="199">
        <v>3</v>
      </c>
      <c r="I1684" s="200">
        <f>TRUNC(L1684*$N$2,2)</f>
        <v>21.42</v>
      </c>
      <c r="J1684" s="200">
        <f t="shared" si="236"/>
        <v>64.260000000000005</v>
      </c>
      <c r="L1684" s="79">
        <v>21.42</v>
      </c>
    </row>
    <row r="1685" spans="1:12" ht="30" x14ac:dyDescent="0.25">
      <c r="A1685" s="201" t="s">
        <v>1042</v>
      </c>
      <c r="B1685" s="201" t="s">
        <v>1571</v>
      </c>
      <c r="C1685" s="201" t="s">
        <v>681</v>
      </c>
      <c r="D1685" s="202" t="s">
        <v>1393</v>
      </c>
      <c r="E1685" s="298" t="s">
        <v>1046</v>
      </c>
      <c r="F1685" s="299"/>
      <c r="G1685" s="201" t="s">
        <v>33</v>
      </c>
      <c r="H1685" s="203">
        <v>1</v>
      </c>
      <c r="I1685" s="204">
        <f>TRUNC(L1685*$N$2,2)</f>
        <v>1405.54</v>
      </c>
      <c r="J1685" s="204">
        <f>TRUNC(I1685*H1685,2)</f>
        <v>1405.54</v>
      </c>
      <c r="L1685" s="80">
        <v>1405.54</v>
      </c>
    </row>
    <row r="1686" spans="1:12" ht="15" x14ac:dyDescent="0.25">
      <c r="A1686" s="205"/>
      <c r="B1686" s="205"/>
      <c r="C1686" s="205"/>
      <c r="D1686" s="206"/>
      <c r="E1686" s="206"/>
      <c r="F1686" s="207"/>
      <c r="G1686" s="206"/>
      <c r="H1686" s="207"/>
      <c r="I1686" s="206"/>
      <c r="J1686" s="207">
        <f>SUBTOTAL(9,J1683:J1685)</f>
        <v>1508.23</v>
      </c>
      <c r="L1686" s="81"/>
    </row>
    <row r="1687" spans="1:12" ht="15.75" x14ac:dyDescent="0.25">
      <c r="A1687" s="190" t="s">
        <v>1022</v>
      </c>
      <c r="B1687" s="190" t="s">
        <v>718</v>
      </c>
      <c r="C1687" s="190" t="s">
        <v>717</v>
      </c>
      <c r="D1687" s="191" t="s">
        <v>716</v>
      </c>
      <c r="E1687" s="294" t="s">
        <v>1037</v>
      </c>
      <c r="F1687" s="295"/>
      <c r="G1687" s="190" t="s">
        <v>715</v>
      </c>
      <c r="H1687" s="192" t="s">
        <v>714</v>
      </c>
      <c r="I1687" s="192" t="s">
        <v>713</v>
      </c>
      <c r="J1687" s="192" t="s">
        <v>221</v>
      </c>
      <c r="L1687" s="75" t="s">
        <v>713</v>
      </c>
    </row>
    <row r="1688" spans="1:12" ht="30" x14ac:dyDescent="0.25">
      <c r="A1688" s="193" t="s">
        <v>1038</v>
      </c>
      <c r="B1688" s="193" t="s">
        <v>770</v>
      </c>
      <c r="C1688" s="193" t="s">
        <v>683</v>
      </c>
      <c r="D1688" s="194" t="s">
        <v>132</v>
      </c>
      <c r="E1688" s="300">
        <v>62</v>
      </c>
      <c r="F1688" s="301"/>
      <c r="G1688" s="193" t="s">
        <v>19</v>
      </c>
      <c r="H1688" s="195">
        <v>1</v>
      </c>
      <c r="I1688" s="196">
        <f>J1688</f>
        <v>11.49</v>
      </c>
      <c r="J1688" s="196">
        <f>J1691</f>
        <v>11.49</v>
      </c>
      <c r="L1688" s="77">
        <f>M1688</f>
        <v>0</v>
      </c>
    </row>
    <row r="1689" spans="1:12" ht="15" x14ac:dyDescent="0.25">
      <c r="A1689" s="201" t="s">
        <v>1042</v>
      </c>
      <c r="B1689" s="201" t="s">
        <v>1572</v>
      </c>
      <c r="C1689" s="201" t="s">
        <v>683</v>
      </c>
      <c r="D1689" s="202" t="s">
        <v>1394</v>
      </c>
      <c r="E1689" s="298" t="s">
        <v>1044</v>
      </c>
      <c r="F1689" s="299"/>
      <c r="G1689" s="201" t="s">
        <v>8</v>
      </c>
      <c r="H1689" s="203">
        <v>0.25</v>
      </c>
      <c r="I1689" s="204">
        <f>TRUNC(L1689*$N$2,2)</f>
        <v>18.84</v>
      </c>
      <c r="J1689" s="204">
        <f t="shared" ref="J1689:J1690" si="237">TRUNC(I1689*H1689,2)</f>
        <v>4.71</v>
      </c>
      <c r="L1689" s="80">
        <v>18.8492</v>
      </c>
    </row>
    <row r="1690" spans="1:12" ht="15" x14ac:dyDescent="0.25">
      <c r="A1690" s="201" t="s">
        <v>1042</v>
      </c>
      <c r="B1690" s="201" t="s">
        <v>1573</v>
      </c>
      <c r="C1690" s="201" t="s">
        <v>683</v>
      </c>
      <c r="D1690" s="202" t="s">
        <v>1126</v>
      </c>
      <c r="E1690" s="298" t="s">
        <v>1044</v>
      </c>
      <c r="F1690" s="299"/>
      <c r="G1690" s="201" t="s">
        <v>8</v>
      </c>
      <c r="H1690" s="203">
        <v>0.25</v>
      </c>
      <c r="I1690" s="204">
        <f>TRUNC(L1690*$N$2,2)</f>
        <v>27.14</v>
      </c>
      <c r="J1690" s="204">
        <f t="shared" si="237"/>
        <v>6.78</v>
      </c>
      <c r="L1690" s="80">
        <v>27.147300000000001</v>
      </c>
    </row>
    <row r="1691" spans="1:12" ht="15" x14ac:dyDescent="0.25">
      <c r="A1691" s="205"/>
      <c r="B1691" s="205"/>
      <c r="C1691" s="205"/>
      <c r="D1691" s="206"/>
      <c r="E1691" s="206"/>
      <c r="F1691" s="207"/>
      <c r="G1691" s="206"/>
      <c r="H1691" s="207"/>
      <c r="I1691" s="206"/>
      <c r="J1691" s="207">
        <f>SUBTOTAL(9,J1689:J1690)</f>
        <v>11.49</v>
      </c>
      <c r="L1691" s="81"/>
    </row>
    <row r="1692" spans="1:12" ht="15.75" x14ac:dyDescent="0.25">
      <c r="A1692" s="190" t="s">
        <v>1023</v>
      </c>
      <c r="B1692" s="190" t="s">
        <v>718</v>
      </c>
      <c r="C1692" s="190" t="s">
        <v>717</v>
      </c>
      <c r="D1692" s="191" t="s">
        <v>716</v>
      </c>
      <c r="E1692" s="294" t="s">
        <v>1037</v>
      </c>
      <c r="F1692" s="295"/>
      <c r="G1692" s="190" t="s">
        <v>715</v>
      </c>
      <c r="H1692" s="192" t="s">
        <v>714</v>
      </c>
      <c r="I1692" s="192" t="s">
        <v>713</v>
      </c>
      <c r="J1692" s="192" t="s">
        <v>221</v>
      </c>
      <c r="L1692" s="75" t="s">
        <v>713</v>
      </c>
    </row>
    <row r="1693" spans="1:12" ht="14.25" customHeight="1" x14ac:dyDescent="0.25">
      <c r="A1693" s="193" t="s">
        <v>1038</v>
      </c>
      <c r="B1693" s="193" t="s">
        <v>772</v>
      </c>
      <c r="C1693" s="193" t="s">
        <v>681</v>
      </c>
      <c r="D1693" s="194" t="s">
        <v>133</v>
      </c>
      <c r="E1693" s="300" t="s">
        <v>1039</v>
      </c>
      <c r="F1693" s="301"/>
      <c r="G1693" s="193" t="s">
        <v>33</v>
      </c>
      <c r="H1693" s="195">
        <v>1</v>
      </c>
      <c r="I1693" s="196">
        <f>J1693</f>
        <v>810.3599999999999</v>
      </c>
      <c r="J1693" s="196">
        <f>J1697</f>
        <v>810.3599999999999</v>
      </c>
      <c r="L1693" s="77">
        <f>M1693</f>
        <v>0</v>
      </c>
    </row>
    <row r="1694" spans="1:12" ht="45" x14ac:dyDescent="0.25">
      <c r="A1694" s="197" t="s">
        <v>1040</v>
      </c>
      <c r="B1694" s="197">
        <v>88264</v>
      </c>
      <c r="C1694" s="197" t="s">
        <v>7</v>
      </c>
      <c r="D1694" s="198" t="s">
        <v>1122</v>
      </c>
      <c r="E1694" s="296" t="s">
        <v>1039</v>
      </c>
      <c r="F1694" s="297"/>
      <c r="G1694" s="197" t="s">
        <v>8</v>
      </c>
      <c r="H1694" s="199">
        <v>1.5</v>
      </c>
      <c r="I1694" s="200">
        <f>TRUNC(L1694*$N$2,2)</f>
        <v>25.62</v>
      </c>
      <c r="J1694" s="200">
        <f t="shared" ref="J1694:J1695" si="238">TRUNC(I1694*H1694,2)</f>
        <v>38.43</v>
      </c>
      <c r="L1694" s="79">
        <v>25.62</v>
      </c>
    </row>
    <row r="1695" spans="1:12" ht="45" x14ac:dyDescent="0.25">
      <c r="A1695" s="197" t="s">
        <v>1040</v>
      </c>
      <c r="B1695" s="197">
        <v>88247</v>
      </c>
      <c r="C1695" s="197" t="s">
        <v>7</v>
      </c>
      <c r="D1695" s="198" t="s">
        <v>1373</v>
      </c>
      <c r="E1695" s="296" t="s">
        <v>1039</v>
      </c>
      <c r="F1695" s="297"/>
      <c r="G1695" s="197" t="s">
        <v>8</v>
      </c>
      <c r="H1695" s="199">
        <v>3</v>
      </c>
      <c r="I1695" s="200">
        <f>TRUNC(L1695*$N$2,2)</f>
        <v>21.42</v>
      </c>
      <c r="J1695" s="200">
        <f t="shared" si="238"/>
        <v>64.260000000000005</v>
      </c>
      <c r="L1695" s="79">
        <v>21.42</v>
      </c>
    </row>
    <row r="1696" spans="1:12" ht="30" x14ac:dyDescent="0.25">
      <c r="A1696" s="201" t="s">
        <v>1042</v>
      </c>
      <c r="B1696" s="201" t="s">
        <v>1574</v>
      </c>
      <c r="C1696" s="201" t="s">
        <v>681</v>
      </c>
      <c r="D1696" s="202" t="s">
        <v>1395</v>
      </c>
      <c r="E1696" s="298" t="s">
        <v>1046</v>
      </c>
      <c r="F1696" s="299"/>
      <c r="G1696" s="201" t="s">
        <v>33</v>
      </c>
      <c r="H1696" s="203">
        <v>1</v>
      </c>
      <c r="I1696" s="204">
        <f>TRUNC(L1696*$N$2,2)</f>
        <v>707.67</v>
      </c>
      <c r="J1696" s="204">
        <f>TRUNC(I1696*H1696,2)</f>
        <v>707.67</v>
      </c>
      <c r="L1696" s="80">
        <v>707.67</v>
      </c>
    </row>
    <row r="1697" spans="1:12" ht="15" x14ac:dyDescent="0.25">
      <c r="A1697" s="205"/>
      <c r="B1697" s="205"/>
      <c r="C1697" s="205"/>
      <c r="D1697" s="206"/>
      <c r="E1697" s="206"/>
      <c r="F1697" s="207"/>
      <c r="G1697" s="206"/>
      <c r="H1697" s="207"/>
      <c r="I1697" s="206"/>
      <c r="J1697" s="207">
        <f>SUBTOTAL(9,J1694:J1696)</f>
        <v>810.3599999999999</v>
      </c>
      <c r="L1697" s="81"/>
    </row>
    <row r="1698" spans="1:12" ht="15.75" x14ac:dyDescent="0.25">
      <c r="A1698" s="190" t="s">
        <v>1024</v>
      </c>
      <c r="B1698" s="190" t="s">
        <v>718</v>
      </c>
      <c r="C1698" s="190" t="s">
        <v>717</v>
      </c>
      <c r="D1698" s="191" t="s">
        <v>716</v>
      </c>
      <c r="E1698" s="294" t="s">
        <v>1037</v>
      </c>
      <c r="F1698" s="295"/>
      <c r="G1698" s="190" t="s">
        <v>715</v>
      </c>
      <c r="H1698" s="192" t="s">
        <v>714</v>
      </c>
      <c r="I1698" s="192" t="s">
        <v>713</v>
      </c>
      <c r="J1698" s="192" t="s">
        <v>221</v>
      </c>
      <c r="L1698" s="75" t="s">
        <v>713</v>
      </c>
    </row>
    <row r="1699" spans="1:12" ht="14.25" customHeight="1" x14ac:dyDescent="0.25">
      <c r="A1699" s="193" t="s">
        <v>1038</v>
      </c>
      <c r="B1699" s="193">
        <v>8439</v>
      </c>
      <c r="C1699" s="193" t="s">
        <v>14</v>
      </c>
      <c r="D1699" s="194" t="s">
        <v>134</v>
      </c>
      <c r="E1699" s="300" t="s">
        <v>1396</v>
      </c>
      <c r="F1699" s="301"/>
      <c r="G1699" s="193" t="s">
        <v>679</v>
      </c>
      <c r="H1699" s="195">
        <v>1</v>
      </c>
      <c r="I1699" s="196">
        <f>J1699</f>
        <v>788.58999999999992</v>
      </c>
      <c r="J1699" s="196">
        <f>J1705</f>
        <v>788.58999999999992</v>
      </c>
      <c r="L1699" s="77">
        <f>M1699</f>
        <v>0</v>
      </c>
    </row>
    <row r="1700" spans="1:12" ht="45" x14ac:dyDescent="0.25">
      <c r="A1700" s="197" t="s">
        <v>1040</v>
      </c>
      <c r="B1700" s="197">
        <v>10549</v>
      </c>
      <c r="C1700" s="197" t="s">
        <v>14</v>
      </c>
      <c r="D1700" s="198" t="s">
        <v>1107</v>
      </c>
      <c r="E1700" s="296" t="s">
        <v>1108</v>
      </c>
      <c r="F1700" s="297"/>
      <c r="G1700" s="197" t="s">
        <v>1109</v>
      </c>
      <c r="H1700" s="199">
        <v>2</v>
      </c>
      <c r="I1700" s="200">
        <f>TRUNC(L1700*$N$2,2)</f>
        <v>3.79</v>
      </c>
      <c r="J1700" s="200">
        <f t="shared" ref="J1700:J1704" si="239">TRUNC(I1700*H1700,2)</f>
        <v>7.58</v>
      </c>
      <c r="L1700" s="79">
        <v>3.79</v>
      </c>
    </row>
    <row r="1701" spans="1:12" ht="45" x14ac:dyDescent="0.25">
      <c r="A1701" s="197" t="s">
        <v>1040</v>
      </c>
      <c r="B1701" s="197">
        <v>10592</v>
      </c>
      <c r="C1701" s="197" t="s">
        <v>14</v>
      </c>
      <c r="D1701" s="198" t="s">
        <v>1397</v>
      </c>
      <c r="E1701" s="296" t="s">
        <v>1108</v>
      </c>
      <c r="F1701" s="297"/>
      <c r="G1701" s="197" t="s">
        <v>1109</v>
      </c>
      <c r="H1701" s="199">
        <v>2</v>
      </c>
      <c r="I1701" s="200">
        <f>TRUNC(L1701*$N$2,2)</f>
        <v>3.65</v>
      </c>
      <c r="J1701" s="200">
        <f t="shared" si="239"/>
        <v>7.3</v>
      </c>
      <c r="L1701" s="79">
        <v>3.65</v>
      </c>
    </row>
    <row r="1702" spans="1:12" ht="30" x14ac:dyDescent="0.25">
      <c r="A1702" s="201" t="s">
        <v>1042</v>
      </c>
      <c r="B1702" s="201" t="s">
        <v>1551</v>
      </c>
      <c r="C1702" s="201" t="s">
        <v>14</v>
      </c>
      <c r="D1702" s="202" t="s">
        <v>1112</v>
      </c>
      <c r="E1702" s="298" t="s">
        <v>1044</v>
      </c>
      <c r="F1702" s="299"/>
      <c r="G1702" s="201" t="s">
        <v>1109</v>
      </c>
      <c r="H1702" s="203">
        <v>2</v>
      </c>
      <c r="I1702" s="204">
        <f>TRUNC(L1702*$N$2,2)</f>
        <v>13.65</v>
      </c>
      <c r="J1702" s="204">
        <f t="shared" si="239"/>
        <v>27.3</v>
      </c>
      <c r="L1702" s="80">
        <v>13.65</v>
      </c>
    </row>
    <row r="1703" spans="1:12" ht="15" x14ac:dyDescent="0.25">
      <c r="A1703" s="201" t="s">
        <v>1042</v>
      </c>
      <c r="B1703" s="201">
        <v>49</v>
      </c>
      <c r="C1703" s="201" t="s">
        <v>14</v>
      </c>
      <c r="D1703" s="202" t="s">
        <v>1398</v>
      </c>
      <c r="E1703" s="298" t="s">
        <v>1044</v>
      </c>
      <c r="F1703" s="299"/>
      <c r="G1703" s="201" t="s">
        <v>1109</v>
      </c>
      <c r="H1703" s="203">
        <v>2</v>
      </c>
      <c r="I1703" s="204">
        <f>TRUNC(L1703*$N$2,2)</f>
        <v>19.13</v>
      </c>
      <c r="J1703" s="204">
        <f t="shared" si="239"/>
        <v>38.26</v>
      </c>
      <c r="L1703" s="80">
        <v>19.13</v>
      </c>
    </row>
    <row r="1704" spans="1:12" ht="15" x14ac:dyDescent="0.25">
      <c r="A1704" s="201" t="s">
        <v>1042</v>
      </c>
      <c r="B1704" s="201">
        <v>8782</v>
      </c>
      <c r="C1704" s="201" t="s">
        <v>14</v>
      </c>
      <c r="D1704" s="202" t="s">
        <v>1399</v>
      </c>
      <c r="E1704" s="298" t="s">
        <v>1046</v>
      </c>
      <c r="F1704" s="299"/>
      <c r="G1704" s="201" t="s">
        <v>679</v>
      </c>
      <c r="H1704" s="203">
        <v>1</v>
      </c>
      <c r="I1704" s="204">
        <f>TRUNC(L1704*$N$2,2)</f>
        <v>708.15</v>
      </c>
      <c r="J1704" s="204">
        <f t="shared" si="239"/>
        <v>708.15</v>
      </c>
      <c r="L1704" s="80">
        <v>708.15</v>
      </c>
    </row>
    <row r="1705" spans="1:12" ht="15" x14ac:dyDescent="0.25">
      <c r="A1705" s="205"/>
      <c r="B1705" s="205"/>
      <c r="C1705" s="205"/>
      <c r="D1705" s="206"/>
      <c r="E1705" s="206"/>
      <c r="F1705" s="207"/>
      <c r="G1705" s="206"/>
      <c r="H1705" s="207"/>
      <c r="I1705" s="206"/>
      <c r="J1705" s="207">
        <f>SUBTOTAL(9,J1700:J1704)</f>
        <v>788.58999999999992</v>
      </c>
      <c r="L1705" s="81"/>
    </row>
    <row r="1706" spans="1:12" ht="15.75" x14ac:dyDescent="0.25">
      <c r="A1706" s="190" t="s">
        <v>1025</v>
      </c>
      <c r="B1706" s="190" t="s">
        <v>718</v>
      </c>
      <c r="C1706" s="190" t="s">
        <v>717</v>
      </c>
      <c r="D1706" s="191" t="s">
        <v>716</v>
      </c>
      <c r="E1706" s="294" t="s">
        <v>1037</v>
      </c>
      <c r="F1706" s="295"/>
      <c r="G1706" s="190" t="s">
        <v>715</v>
      </c>
      <c r="H1706" s="192" t="s">
        <v>714</v>
      </c>
      <c r="I1706" s="192" t="s">
        <v>713</v>
      </c>
      <c r="J1706" s="192" t="s">
        <v>221</v>
      </c>
      <c r="L1706" s="75" t="s">
        <v>713</v>
      </c>
    </row>
    <row r="1707" spans="1:12" ht="45" x14ac:dyDescent="0.25">
      <c r="A1707" s="193" t="s">
        <v>1038</v>
      </c>
      <c r="B1707" s="193" t="s">
        <v>775</v>
      </c>
      <c r="C1707" s="193" t="s">
        <v>681</v>
      </c>
      <c r="D1707" s="194" t="s">
        <v>135</v>
      </c>
      <c r="E1707" s="300" t="s">
        <v>1039</v>
      </c>
      <c r="F1707" s="301"/>
      <c r="G1707" s="193" t="s">
        <v>33</v>
      </c>
      <c r="H1707" s="195">
        <v>1</v>
      </c>
      <c r="I1707" s="196">
        <f>J1707</f>
        <v>607.53</v>
      </c>
      <c r="J1707" s="196">
        <f>J1711</f>
        <v>607.53</v>
      </c>
      <c r="L1707" s="77">
        <f>M1707</f>
        <v>0</v>
      </c>
    </row>
    <row r="1708" spans="1:12" ht="45" x14ac:dyDescent="0.25">
      <c r="A1708" s="197" t="s">
        <v>1040</v>
      </c>
      <c r="B1708" s="197">
        <v>88264</v>
      </c>
      <c r="C1708" s="197" t="s">
        <v>7</v>
      </c>
      <c r="D1708" s="198" t="s">
        <v>1122</v>
      </c>
      <c r="E1708" s="296" t="s">
        <v>1039</v>
      </c>
      <c r="F1708" s="297"/>
      <c r="G1708" s="197" t="s">
        <v>8</v>
      </c>
      <c r="H1708" s="199">
        <v>1.5</v>
      </c>
      <c r="I1708" s="200">
        <f>TRUNC(L1708*$N$2,2)</f>
        <v>25.62</v>
      </c>
      <c r="J1708" s="200">
        <f t="shared" ref="J1708:J1709" si="240">TRUNC(I1708*H1708,2)</f>
        <v>38.43</v>
      </c>
      <c r="L1708" s="79">
        <v>25.62</v>
      </c>
    </row>
    <row r="1709" spans="1:12" ht="45" x14ac:dyDescent="0.25">
      <c r="A1709" s="197" t="s">
        <v>1040</v>
      </c>
      <c r="B1709" s="197">
        <v>88247</v>
      </c>
      <c r="C1709" s="197" t="s">
        <v>7</v>
      </c>
      <c r="D1709" s="198" t="s">
        <v>1373</v>
      </c>
      <c r="E1709" s="296" t="s">
        <v>1039</v>
      </c>
      <c r="F1709" s="297"/>
      <c r="G1709" s="197" t="s">
        <v>8</v>
      </c>
      <c r="H1709" s="199">
        <v>3</v>
      </c>
      <c r="I1709" s="200">
        <f>TRUNC(L1709*$N$2,2)</f>
        <v>21.42</v>
      </c>
      <c r="J1709" s="200">
        <f t="shared" si="240"/>
        <v>64.260000000000005</v>
      </c>
      <c r="L1709" s="79">
        <v>21.42</v>
      </c>
    </row>
    <row r="1710" spans="1:12" ht="30" x14ac:dyDescent="0.25">
      <c r="A1710" s="201" t="s">
        <v>1042</v>
      </c>
      <c r="B1710" s="201" t="s">
        <v>1575</v>
      </c>
      <c r="C1710" s="201" t="s">
        <v>681</v>
      </c>
      <c r="D1710" s="202" t="s">
        <v>1400</v>
      </c>
      <c r="E1710" s="298" t="s">
        <v>1046</v>
      </c>
      <c r="F1710" s="299"/>
      <c r="G1710" s="201" t="s">
        <v>33</v>
      </c>
      <c r="H1710" s="203">
        <v>1</v>
      </c>
      <c r="I1710" s="204">
        <f>TRUNC(L1710*$N$2,2)</f>
        <v>504.84</v>
      </c>
      <c r="J1710" s="204">
        <f>TRUNC(I1710*H1710,2)</f>
        <v>504.84</v>
      </c>
      <c r="L1710" s="80">
        <v>504.84</v>
      </c>
    </row>
    <row r="1711" spans="1:12" ht="15" x14ac:dyDescent="0.25">
      <c r="A1711" s="205"/>
      <c r="B1711" s="205"/>
      <c r="C1711" s="205"/>
      <c r="D1711" s="206"/>
      <c r="E1711" s="206"/>
      <c r="F1711" s="207"/>
      <c r="G1711" s="206"/>
      <c r="H1711" s="207"/>
      <c r="I1711" s="206"/>
      <c r="J1711" s="207">
        <f>SUBTOTAL(9,J1708:J1710)</f>
        <v>607.53</v>
      </c>
      <c r="L1711" s="81"/>
    </row>
    <row r="1712" spans="1:12" ht="15.75" x14ac:dyDescent="0.25">
      <c r="A1712" s="190" t="s">
        <v>1026</v>
      </c>
      <c r="B1712" s="190" t="s">
        <v>718</v>
      </c>
      <c r="C1712" s="190" t="s">
        <v>717</v>
      </c>
      <c r="D1712" s="191" t="s">
        <v>716</v>
      </c>
      <c r="E1712" s="294" t="s">
        <v>1037</v>
      </c>
      <c r="F1712" s="295"/>
      <c r="G1712" s="190" t="s">
        <v>715</v>
      </c>
      <c r="H1712" s="192" t="s">
        <v>714</v>
      </c>
      <c r="I1712" s="192" t="s">
        <v>713</v>
      </c>
      <c r="J1712" s="192" t="s">
        <v>221</v>
      </c>
      <c r="L1712" s="75" t="s">
        <v>713</v>
      </c>
    </row>
    <row r="1713" spans="1:12" ht="60" x14ac:dyDescent="0.25">
      <c r="A1713" s="193" t="s">
        <v>1038</v>
      </c>
      <c r="B1713" s="193">
        <v>98287</v>
      </c>
      <c r="C1713" s="193" t="s">
        <v>7</v>
      </c>
      <c r="D1713" s="194" t="s">
        <v>161</v>
      </c>
      <c r="E1713" s="300" t="s">
        <v>1385</v>
      </c>
      <c r="F1713" s="301"/>
      <c r="G1713" s="193" t="s">
        <v>19</v>
      </c>
      <c r="H1713" s="195">
        <v>1</v>
      </c>
      <c r="I1713" s="196">
        <f>J1713</f>
        <v>1.56</v>
      </c>
      <c r="J1713" s="196">
        <f>J1717</f>
        <v>1.56</v>
      </c>
      <c r="L1713" s="77">
        <f>M1713</f>
        <v>0</v>
      </c>
    </row>
    <row r="1714" spans="1:12" ht="45" x14ac:dyDescent="0.25">
      <c r="A1714" s="197" t="s">
        <v>1040</v>
      </c>
      <c r="B1714" s="197">
        <v>88247</v>
      </c>
      <c r="C1714" s="197" t="s">
        <v>7</v>
      </c>
      <c r="D1714" s="198" t="s">
        <v>1373</v>
      </c>
      <c r="E1714" s="296" t="s">
        <v>1039</v>
      </c>
      <c r="F1714" s="297"/>
      <c r="G1714" s="197" t="s">
        <v>8</v>
      </c>
      <c r="H1714" s="199">
        <v>1.4800000000000001E-2</v>
      </c>
      <c r="I1714" s="200">
        <f>TRUNC(L1714*$N$2,2)</f>
        <v>21.42</v>
      </c>
      <c r="J1714" s="200">
        <f t="shared" ref="J1714:J1715" si="241">TRUNC(I1714*H1714,2)</f>
        <v>0.31</v>
      </c>
      <c r="L1714" s="79">
        <v>21.42</v>
      </c>
    </row>
    <row r="1715" spans="1:12" ht="45" x14ac:dyDescent="0.25">
      <c r="A1715" s="197" t="s">
        <v>1040</v>
      </c>
      <c r="B1715" s="197">
        <v>88264</v>
      </c>
      <c r="C1715" s="197" t="s">
        <v>7</v>
      </c>
      <c r="D1715" s="198" t="s">
        <v>1122</v>
      </c>
      <c r="E1715" s="296" t="s">
        <v>1039</v>
      </c>
      <c r="F1715" s="297"/>
      <c r="G1715" s="197" t="s">
        <v>8</v>
      </c>
      <c r="H1715" s="199">
        <v>1.4800000000000001E-2</v>
      </c>
      <c r="I1715" s="200">
        <f>TRUNC(L1715*$N$2,2)</f>
        <v>25.62</v>
      </c>
      <c r="J1715" s="200">
        <f t="shared" si="241"/>
        <v>0.37</v>
      </c>
      <c r="L1715" s="79">
        <v>25.62</v>
      </c>
    </row>
    <row r="1716" spans="1:12" ht="30" x14ac:dyDescent="0.25">
      <c r="A1716" s="201" t="s">
        <v>1042</v>
      </c>
      <c r="B1716" s="201">
        <v>11901</v>
      </c>
      <c r="C1716" s="201" t="s">
        <v>7</v>
      </c>
      <c r="D1716" s="202" t="s">
        <v>1401</v>
      </c>
      <c r="E1716" s="298" t="s">
        <v>1046</v>
      </c>
      <c r="F1716" s="299"/>
      <c r="G1716" s="201" t="s">
        <v>19</v>
      </c>
      <c r="H1716" s="203">
        <v>1.05</v>
      </c>
      <c r="I1716" s="204">
        <f>TRUNC(L1716*$N$2,2)</f>
        <v>0.84</v>
      </c>
      <c r="J1716" s="204">
        <f>TRUNC(I1716*H1716,2)</f>
        <v>0.88</v>
      </c>
      <c r="L1716" s="80">
        <v>0.84</v>
      </c>
    </row>
    <row r="1717" spans="1:12" ht="15" x14ac:dyDescent="0.25">
      <c r="A1717" s="205"/>
      <c r="B1717" s="205"/>
      <c r="C1717" s="205"/>
      <c r="D1717" s="206"/>
      <c r="E1717" s="206"/>
      <c r="F1717" s="207"/>
      <c r="G1717" s="206"/>
      <c r="H1717" s="207"/>
      <c r="I1717" s="206"/>
      <c r="J1717" s="207">
        <f>SUBTOTAL(9,J1714:J1716)</f>
        <v>1.56</v>
      </c>
      <c r="L1717" s="81"/>
    </row>
    <row r="1718" spans="1:12" ht="15.75" x14ac:dyDescent="0.25">
      <c r="A1718" s="190" t="s">
        <v>1027</v>
      </c>
      <c r="B1718" s="190" t="s">
        <v>718</v>
      </c>
      <c r="C1718" s="190" t="s">
        <v>717</v>
      </c>
      <c r="D1718" s="191" t="s">
        <v>716</v>
      </c>
      <c r="E1718" s="294" t="s">
        <v>1037</v>
      </c>
      <c r="F1718" s="295"/>
      <c r="G1718" s="190" t="s">
        <v>715</v>
      </c>
      <c r="H1718" s="192" t="s">
        <v>714</v>
      </c>
      <c r="I1718" s="192" t="s">
        <v>713</v>
      </c>
      <c r="J1718" s="192" t="s">
        <v>221</v>
      </c>
      <c r="L1718" s="75" t="s">
        <v>713</v>
      </c>
    </row>
    <row r="1719" spans="1:12" ht="14.25" customHeight="1" x14ac:dyDescent="0.25">
      <c r="A1719" s="193" t="s">
        <v>1038</v>
      </c>
      <c r="B1719" s="193">
        <v>7138</v>
      </c>
      <c r="C1719" s="193" t="s">
        <v>14</v>
      </c>
      <c r="D1719" s="194" t="s">
        <v>160</v>
      </c>
      <c r="E1719" s="300" t="s">
        <v>1396</v>
      </c>
      <c r="F1719" s="301"/>
      <c r="G1719" s="193" t="s">
        <v>682</v>
      </c>
      <c r="H1719" s="195">
        <v>1</v>
      </c>
      <c r="I1719" s="196">
        <f>J1719</f>
        <v>12.170000000000002</v>
      </c>
      <c r="J1719" s="196">
        <f>J1726</f>
        <v>12.170000000000002</v>
      </c>
      <c r="L1719" s="77">
        <f>M1719</f>
        <v>0</v>
      </c>
    </row>
    <row r="1720" spans="1:12" ht="45" x14ac:dyDescent="0.25">
      <c r="A1720" s="197" t="s">
        <v>1040</v>
      </c>
      <c r="B1720" s="197">
        <v>10549</v>
      </c>
      <c r="C1720" s="197" t="s">
        <v>14</v>
      </c>
      <c r="D1720" s="198" t="s">
        <v>1107</v>
      </c>
      <c r="E1720" s="296" t="s">
        <v>1108</v>
      </c>
      <c r="F1720" s="297"/>
      <c r="G1720" s="197" t="s">
        <v>1109</v>
      </c>
      <c r="H1720" s="199">
        <v>0.14000000000000001</v>
      </c>
      <c r="I1720" s="200">
        <f t="shared" ref="I1720:I1725" si="242">TRUNC(L1720*$N$2,2)</f>
        <v>3.79</v>
      </c>
      <c r="J1720" s="200">
        <f t="shared" ref="J1720:J1725" si="243">TRUNC(I1720*H1720,2)</f>
        <v>0.53</v>
      </c>
      <c r="L1720" s="79">
        <v>3.79</v>
      </c>
    </row>
    <row r="1721" spans="1:12" ht="45" x14ac:dyDescent="0.25">
      <c r="A1721" s="197" t="s">
        <v>1040</v>
      </c>
      <c r="B1721" s="197">
        <v>10552</v>
      </c>
      <c r="C1721" s="197" t="s">
        <v>14</v>
      </c>
      <c r="D1721" s="198" t="s">
        <v>1362</v>
      </c>
      <c r="E1721" s="296" t="s">
        <v>1108</v>
      </c>
      <c r="F1721" s="297"/>
      <c r="G1721" s="197" t="s">
        <v>1109</v>
      </c>
      <c r="H1721" s="199">
        <v>0.14000000000000001</v>
      </c>
      <c r="I1721" s="200">
        <f t="shared" si="242"/>
        <v>3.65</v>
      </c>
      <c r="J1721" s="200">
        <f t="shared" si="243"/>
        <v>0.51</v>
      </c>
      <c r="L1721" s="79">
        <v>3.65</v>
      </c>
    </row>
    <row r="1722" spans="1:12" ht="30" x14ac:dyDescent="0.25">
      <c r="A1722" s="201" t="s">
        <v>1042</v>
      </c>
      <c r="B1722" s="201" t="s">
        <v>1560</v>
      </c>
      <c r="C1722" s="201" t="s">
        <v>14</v>
      </c>
      <c r="D1722" s="202" t="s">
        <v>1364</v>
      </c>
      <c r="E1722" s="298" t="s">
        <v>1044</v>
      </c>
      <c r="F1722" s="299"/>
      <c r="G1722" s="201" t="s">
        <v>1109</v>
      </c>
      <c r="H1722" s="203">
        <v>0.14000000000000001</v>
      </c>
      <c r="I1722" s="204">
        <f t="shared" si="242"/>
        <v>19.13</v>
      </c>
      <c r="J1722" s="204">
        <f t="shared" si="243"/>
        <v>2.67</v>
      </c>
      <c r="L1722" s="80">
        <v>19.13</v>
      </c>
    </row>
    <row r="1723" spans="1:12" ht="30" x14ac:dyDescent="0.25">
      <c r="A1723" s="201" t="s">
        <v>1042</v>
      </c>
      <c r="B1723" s="201" t="s">
        <v>1551</v>
      </c>
      <c r="C1723" s="201" t="s">
        <v>14</v>
      </c>
      <c r="D1723" s="202" t="s">
        <v>1112</v>
      </c>
      <c r="E1723" s="298" t="s">
        <v>1044</v>
      </c>
      <c r="F1723" s="299"/>
      <c r="G1723" s="201" t="s">
        <v>1109</v>
      </c>
      <c r="H1723" s="203">
        <v>0.14000000000000001</v>
      </c>
      <c r="I1723" s="204">
        <f t="shared" si="242"/>
        <v>13.65</v>
      </c>
      <c r="J1723" s="204">
        <f t="shared" si="243"/>
        <v>1.91</v>
      </c>
      <c r="L1723" s="80">
        <v>13.65</v>
      </c>
    </row>
    <row r="1724" spans="1:12" ht="30" x14ac:dyDescent="0.25">
      <c r="A1724" s="201" t="s">
        <v>1042</v>
      </c>
      <c r="B1724" s="201" t="s">
        <v>1576</v>
      </c>
      <c r="C1724" s="201" t="s">
        <v>14</v>
      </c>
      <c r="D1724" s="202" t="s">
        <v>1402</v>
      </c>
      <c r="E1724" s="298" t="s">
        <v>1046</v>
      </c>
      <c r="F1724" s="299"/>
      <c r="G1724" s="201" t="s">
        <v>696</v>
      </c>
      <c r="H1724" s="203">
        <v>0.1</v>
      </c>
      <c r="I1724" s="204">
        <f t="shared" si="242"/>
        <v>25</v>
      </c>
      <c r="J1724" s="204">
        <f t="shared" si="243"/>
        <v>2.5</v>
      </c>
      <c r="L1724" s="80">
        <v>25</v>
      </c>
    </row>
    <row r="1725" spans="1:12" ht="15" x14ac:dyDescent="0.25">
      <c r="A1725" s="201" t="s">
        <v>1042</v>
      </c>
      <c r="B1725" s="201">
        <v>6477</v>
      </c>
      <c r="C1725" s="201" t="s">
        <v>14</v>
      </c>
      <c r="D1725" s="202" t="s">
        <v>1403</v>
      </c>
      <c r="E1725" s="298" t="s">
        <v>1046</v>
      </c>
      <c r="F1725" s="299"/>
      <c r="G1725" s="201" t="s">
        <v>682</v>
      </c>
      <c r="H1725" s="203">
        <v>1.05</v>
      </c>
      <c r="I1725" s="204">
        <f t="shared" si="242"/>
        <v>3.86</v>
      </c>
      <c r="J1725" s="204">
        <f t="shared" si="243"/>
        <v>4.05</v>
      </c>
      <c r="L1725" s="80">
        <v>3.86</v>
      </c>
    </row>
    <row r="1726" spans="1:12" ht="15" x14ac:dyDescent="0.25">
      <c r="A1726" s="205"/>
      <c r="B1726" s="205"/>
      <c r="C1726" s="205"/>
      <c r="D1726" s="206"/>
      <c r="E1726" s="206"/>
      <c r="F1726" s="207"/>
      <c r="G1726" s="206"/>
      <c r="H1726" s="207"/>
      <c r="I1726" s="206"/>
      <c r="J1726" s="207">
        <f>SUBTOTAL(9,J1720:J1725)</f>
        <v>12.170000000000002</v>
      </c>
      <c r="L1726" s="81"/>
    </row>
    <row r="1727" spans="1:12" ht="15.75" x14ac:dyDescent="0.25">
      <c r="A1727" s="190" t="s">
        <v>1028</v>
      </c>
      <c r="B1727" s="190" t="s">
        <v>718</v>
      </c>
      <c r="C1727" s="190" t="s">
        <v>717</v>
      </c>
      <c r="D1727" s="191" t="s">
        <v>716</v>
      </c>
      <c r="E1727" s="294" t="s">
        <v>1037</v>
      </c>
      <c r="F1727" s="295"/>
      <c r="G1727" s="190" t="s">
        <v>715</v>
      </c>
      <c r="H1727" s="192" t="s">
        <v>714</v>
      </c>
      <c r="I1727" s="192" t="s">
        <v>713</v>
      </c>
      <c r="J1727" s="192" t="s">
        <v>221</v>
      </c>
      <c r="L1727" s="75" t="s">
        <v>713</v>
      </c>
    </row>
    <row r="1728" spans="1:12" ht="30" x14ac:dyDescent="0.25">
      <c r="A1728" s="193" t="s">
        <v>1038</v>
      </c>
      <c r="B1728" s="193">
        <v>1060206</v>
      </c>
      <c r="C1728" s="193" t="s">
        <v>680</v>
      </c>
      <c r="D1728" s="194" t="s">
        <v>476</v>
      </c>
      <c r="E1728" s="300">
        <v>10602</v>
      </c>
      <c r="F1728" s="301"/>
      <c r="G1728" s="193" t="s">
        <v>679</v>
      </c>
      <c r="H1728" s="195">
        <v>1</v>
      </c>
      <c r="I1728" s="196">
        <f>J1728</f>
        <v>247.51999999999998</v>
      </c>
      <c r="J1728" s="196">
        <f>J1737</f>
        <v>247.51999999999998</v>
      </c>
      <c r="L1728" s="77">
        <f>M1728</f>
        <v>0</v>
      </c>
    </row>
    <row r="1729" spans="1:12" ht="45" x14ac:dyDescent="0.25">
      <c r="A1729" s="201" t="s">
        <v>1042</v>
      </c>
      <c r="B1729" s="201" t="s">
        <v>1577</v>
      </c>
      <c r="C1729" s="201" t="s">
        <v>680</v>
      </c>
      <c r="D1729" s="202" t="s">
        <v>1404</v>
      </c>
      <c r="E1729" s="298" t="s">
        <v>1071</v>
      </c>
      <c r="F1729" s="299"/>
      <c r="G1729" s="201" t="s">
        <v>19</v>
      </c>
      <c r="H1729" s="203">
        <v>4</v>
      </c>
      <c r="I1729" s="204">
        <f t="shared" ref="I1729:I1736" si="244">TRUNC(L1729*$N$2,2)</f>
        <v>8.2799999999999994</v>
      </c>
      <c r="J1729" s="204">
        <f t="shared" ref="J1729:J1736" si="245">TRUNC(I1729*H1729,2)</f>
        <v>33.119999999999997</v>
      </c>
      <c r="L1729" s="80">
        <v>8.2799999999999994</v>
      </c>
    </row>
    <row r="1730" spans="1:12" ht="45" x14ac:dyDescent="0.25">
      <c r="A1730" s="201" t="s">
        <v>1042</v>
      </c>
      <c r="B1730" s="201" t="s">
        <v>1578</v>
      </c>
      <c r="C1730" s="201" t="s">
        <v>680</v>
      </c>
      <c r="D1730" s="202" t="s">
        <v>1405</v>
      </c>
      <c r="E1730" s="298" t="s">
        <v>1071</v>
      </c>
      <c r="F1730" s="299"/>
      <c r="G1730" s="201" t="s">
        <v>33</v>
      </c>
      <c r="H1730" s="203">
        <v>1</v>
      </c>
      <c r="I1730" s="204">
        <f t="shared" si="244"/>
        <v>5.49</v>
      </c>
      <c r="J1730" s="204">
        <f t="shared" si="245"/>
        <v>5.49</v>
      </c>
      <c r="L1730" s="80">
        <v>5.49</v>
      </c>
    </row>
    <row r="1731" spans="1:12" ht="60" x14ac:dyDescent="0.25">
      <c r="A1731" s="201" t="s">
        <v>1042</v>
      </c>
      <c r="B1731" s="201" t="s">
        <v>1579</v>
      </c>
      <c r="C1731" s="201" t="s">
        <v>680</v>
      </c>
      <c r="D1731" s="202" t="s">
        <v>1406</v>
      </c>
      <c r="E1731" s="298" t="s">
        <v>1071</v>
      </c>
      <c r="F1731" s="299"/>
      <c r="G1731" s="201" t="s">
        <v>19</v>
      </c>
      <c r="H1731" s="203">
        <v>4</v>
      </c>
      <c r="I1731" s="204">
        <f t="shared" si="244"/>
        <v>13.73</v>
      </c>
      <c r="J1731" s="204">
        <f t="shared" si="245"/>
        <v>54.92</v>
      </c>
      <c r="L1731" s="80">
        <v>13.73</v>
      </c>
    </row>
    <row r="1732" spans="1:12" ht="60" x14ac:dyDescent="0.25">
      <c r="A1732" s="201" t="s">
        <v>1042</v>
      </c>
      <c r="B1732" s="201" t="s">
        <v>1580</v>
      </c>
      <c r="C1732" s="201" t="s">
        <v>680</v>
      </c>
      <c r="D1732" s="202" t="s">
        <v>1407</v>
      </c>
      <c r="E1732" s="298" t="s">
        <v>1071</v>
      </c>
      <c r="F1732" s="299"/>
      <c r="G1732" s="201" t="s">
        <v>19</v>
      </c>
      <c r="H1732" s="203">
        <v>2</v>
      </c>
      <c r="I1732" s="204">
        <f t="shared" si="244"/>
        <v>8.39</v>
      </c>
      <c r="J1732" s="204">
        <f t="shared" si="245"/>
        <v>16.78</v>
      </c>
      <c r="L1732" s="80">
        <v>8.39</v>
      </c>
    </row>
    <row r="1733" spans="1:12" ht="60" x14ac:dyDescent="0.25">
      <c r="A1733" s="201" t="s">
        <v>1042</v>
      </c>
      <c r="B1733" s="201" t="s">
        <v>1581</v>
      </c>
      <c r="C1733" s="201" t="s">
        <v>680</v>
      </c>
      <c r="D1733" s="202" t="s">
        <v>1408</v>
      </c>
      <c r="E1733" s="298" t="s">
        <v>1071</v>
      </c>
      <c r="F1733" s="299"/>
      <c r="G1733" s="201" t="s">
        <v>19</v>
      </c>
      <c r="H1733" s="203">
        <v>4</v>
      </c>
      <c r="I1733" s="204">
        <f t="shared" si="244"/>
        <v>12.63</v>
      </c>
      <c r="J1733" s="204">
        <f t="shared" si="245"/>
        <v>50.52</v>
      </c>
      <c r="L1733" s="80">
        <v>12.63</v>
      </c>
    </row>
    <row r="1734" spans="1:12" ht="45" x14ac:dyDescent="0.25">
      <c r="A1734" s="201" t="s">
        <v>1042</v>
      </c>
      <c r="B1734" s="201" t="s">
        <v>1582</v>
      </c>
      <c r="C1734" s="201" t="s">
        <v>680</v>
      </c>
      <c r="D1734" s="202" t="s">
        <v>1409</v>
      </c>
      <c r="E1734" s="298" t="s">
        <v>1071</v>
      </c>
      <c r="F1734" s="299"/>
      <c r="G1734" s="201" t="s">
        <v>33</v>
      </c>
      <c r="H1734" s="203">
        <v>1</v>
      </c>
      <c r="I1734" s="204">
        <f t="shared" si="244"/>
        <v>10.73</v>
      </c>
      <c r="J1734" s="204">
        <f t="shared" si="245"/>
        <v>10.73</v>
      </c>
      <c r="L1734" s="80">
        <v>10.73</v>
      </c>
    </row>
    <row r="1735" spans="1:12" ht="45" x14ac:dyDescent="0.25">
      <c r="A1735" s="201" t="s">
        <v>1042</v>
      </c>
      <c r="B1735" s="201" t="s">
        <v>1583</v>
      </c>
      <c r="C1735" s="201" t="s">
        <v>680</v>
      </c>
      <c r="D1735" s="202" t="s">
        <v>1410</v>
      </c>
      <c r="E1735" s="298" t="s">
        <v>1071</v>
      </c>
      <c r="F1735" s="299"/>
      <c r="G1735" s="201" t="s">
        <v>19</v>
      </c>
      <c r="H1735" s="203">
        <v>6</v>
      </c>
      <c r="I1735" s="204">
        <f t="shared" si="244"/>
        <v>5.35</v>
      </c>
      <c r="J1735" s="204">
        <f t="shared" si="245"/>
        <v>32.1</v>
      </c>
      <c r="L1735" s="80">
        <v>5.35</v>
      </c>
    </row>
    <row r="1736" spans="1:12" ht="30" x14ac:dyDescent="0.25">
      <c r="A1736" s="201" t="s">
        <v>1042</v>
      </c>
      <c r="B1736" s="201" t="s">
        <v>1584</v>
      </c>
      <c r="C1736" s="201" t="s">
        <v>680</v>
      </c>
      <c r="D1736" s="202" t="s">
        <v>1411</v>
      </c>
      <c r="E1736" s="298" t="s">
        <v>1071</v>
      </c>
      <c r="F1736" s="299"/>
      <c r="G1736" s="201" t="s">
        <v>33</v>
      </c>
      <c r="H1736" s="203">
        <v>1</v>
      </c>
      <c r="I1736" s="204">
        <f t="shared" si="244"/>
        <v>43.86</v>
      </c>
      <c r="J1736" s="204">
        <f t="shared" si="245"/>
        <v>43.86</v>
      </c>
      <c r="L1736" s="80">
        <v>43.86</v>
      </c>
    </row>
    <row r="1737" spans="1:12" ht="15" x14ac:dyDescent="0.25">
      <c r="A1737" s="205"/>
      <c r="B1737" s="205"/>
      <c r="C1737" s="205"/>
      <c r="D1737" s="206"/>
      <c r="E1737" s="206"/>
      <c r="F1737" s="207"/>
      <c r="G1737" s="206"/>
      <c r="H1737" s="207"/>
      <c r="I1737" s="206"/>
      <c r="J1737" s="207">
        <f>SUBTOTAL(9,J1729:J1736)</f>
        <v>247.51999999999998</v>
      </c>
      <c r="L1737" s="81"/>
    </row>
    <row r="1738" spans="1:12" ht="15.75" x14ac:dyDescent="0.25">
      <c r="A1738" s="190" t="s">
        <v>1029</v>
      </c>
      <c r="B1738" s="190" t="s">
        <v>718</v>
      </c>
      <c r="C1738" s="190" t="s">
        <v>717</v>
      </c>
      <c r="D1738" s="191" t="s">
        <v>716</v>
      </c>
      <c r="E1738" s="294" t="s">
        <v>1037</v>
      </c>
      <c r="F1738" s="295"/>
      <c r="G1738" s="190" t="s">
        <v>715</v>
      </c>
      <c r="H1738" s="192" t="s">
        <v>714</v>
      </c>
      <c r="I1738" s="192" t="s">
        <v>713</v>
      </c>
      <c r="J1738" s="192" t="s">
        <v>221</v>
      </c>
      <c r="L1738" s="75" t="s">
        <v>713</v>
      </c>
    </row>
    <row r="1739" spans="1:12" ht="14.25" customHeight="1" x14ac:dyDescent="0.25">
      <c r="A1739" s="193" t="s">
        <v>1038</v>
      </c>
      <c r="B1739" s="193" t="s">
        <v>785</v>
      </c>
      <c r="C1739" s="193" t="s">
        <v>681</v>
      </c>
      <c r="D1739" s="194" t="s">
        <v>655</v>
      </c>
      <c r="E1739" s="300" t="s">
        <v>1039</v>
      </c>
      <c r="F1739" s="301"/>
      <c r="G1739" s="193" t="s">
        <v>33</v>
      </c>
      <c r="H1739" s="195">
        <v>1</v>
      </c>
      <c r="I1739" s="196">
        <f>J1739</f>
        <v>6879.47</v>
      </c>
      <c r="J1739" s="196">
        <f>J1741</f>
        <v>6879.47</v>
      </c>
      <c r="L1739" s="77">
        <f>M1739</f>
        <v>0</v>
      </c>
    </row>
    <row r="1740" spans="1:12" ht="30" x14ac:dyDescent="0.25">
      <c r="A1740" s="201" t="s">
        <v>1042</v>
      </c>
      <c r="B1740" s="201" t="s">
        <v>1607</v>
      </c>
      <c r="C1740" s="201" t="s">
        <v>681</v>
      </c>
      <c r="D1740" s="202" t="s">
        <v>655</v>
      </c>
      <c r="E1740" s="298" t="s">
        <v>1071</v>
      </c>
      <c r="F1740" s="299"/>
      <c r="G1740" s="201" t="s">
        <v>33</v>
      </c>
      <c r="H1740" s="203">
        <v>1</v>
      </c>
      <c r="I1740" s="204">
        <f>TRUNC(L1740*$N$2,2)</f>
        <v>6879.47</v>
      </c>
      <c r="J1740" s="204">
        <f>TRUNC(I1740*H1740,2)</f>
        <v>6879.47</v>
      </c>
      <c r="L1740" s="80">
        <v>6879.47</v>
      </c>
    </row>
    <row r="1741" spans="1:12" ht="15" x14ac:dyDescent="0.25">
      <c r="A1741" s="205"/>
      <c r="B1741" s="205"/>
      <c r="C1741" s="205"/>
      <c r="D1741" s="206"/>
      <c r="E1741" s="206"/>
      <c r="F1741" s="207"/>
      <c r="G1741" s="206"/>
      <c r="H1741" s="207"/>
      <c r="I1741" s="206"/>
      <c r="J1741" s="207">
        <f>SUBTOTAL(9,J1740)</f>
        <v>6879.47</v>
      </c>
      <c r="L1741" s="81"/>
    </row>
    <row r="1742" spans="1:12" ht="15.75" x14ac:dyDescent="0.25">
      <c r="A1742" s="190" t="s">
        <v>1030</v>
      </c>
      <c r="B1742" s="190" t="s">
        <v>718</v>
      </c>
      <c r="C1742" s="190" t="s">
        <v>717</v>
      </c>
      <c r="D1742" s="191" t="s">
        <v>716</v>
      </c>
      <c r="E1742" s="294" t="s">
        <v>1037</v>
      </c>
      <c r="F1742" s="295"/>
      <c r="G1742" s="190" t="s">
        <v>715</v>
      </c>
      <c r="H1742" s="192" t="s">
        <v>714</v>
      </c>
      <c r="I1742" s="192" t="s">
        <v>713</v>
      </c>
      <c r="J1742" s="192" t="s">
        <v>221</v>
      </c>
      <c r="L1742" s="75" t="s">
        <v>713</v>
      </c>
    </row>
    <row r="1743" spans="1:12" ht="30" x14ac:dyDescent="0.25">
      <c r="A1743" s="193" t="s">
        <v>1038</v>
      </c>
      <c r="B1743" s="193">
        <v>2070405</v>
      </c>
      <c r="C1743" s="193" t="s">
        <v>680</v>
      </c>
      <c r="D1743" s="194" t="s">
        <v>484</v>
      </c>
      <c r="E1743" s="300">
        <v>20704</v>
      </c>
      <c r="F1743" s="301"/>
      <c r="G1743" s="193" t="s">
        <v>679</v>
      </c>
      <c r="H1743" s="195">
        <v>1</v>
      </c>
      <c r="I1743" s="196">
        <f>J1743</f>
        <v>620.69999999999993</v>
      </c>
      <c r="J1743" s="196">
        <f>J1757</f>
        <v>620.69999999999993</v>
      </c>
      <c r="L1743" s="77">
        <f>M1743</f>
        <v>0</v>
      </c>
    </row>
    <row r="1744" spans="1:12" ht="30" x14ac:dyDescent="0.25">
      <c r="A1744" s="201" t="s">
        <v>1042</v>
      </c>
      <c r="B1744" s="201" t="s">
        <v>1585</v>
      </c>
      <c r="C1744" s="201" t="s">
        <v>680</v>
      </c>
      <c r="D1744" s="202" t="s">
        <v>1191</v>
      </c>
      <c r="E1744" s="298" t="s">
        <v>1071</v>
      </c>
      <c r="F1744" s="299"/>
      <c r="G1744" s="201" t="s">
        <v>8</v>
      </c>
      <c r="H1744" s="203">
        <v>4.3619000000000003</v>
      </c>
      <c r="I1744" s="204">
        <f t="shared" ref="I1744:I1756" si="246">TRUNC(L1744*$N$2,2)</f>
        <v>21.01</v>
      </c>
      <c r="J1744" s="204">
        <f t="shared" ref="J1744:J1756" si="247">TRUNC(I1744*H1744,2)</f>
        <v>91.64</v>
      </c>
      <c r="L1744" s="80">
        <v>21.01</v>
      </c>
    </row>
    <row r="1745" spans="1:12" ht="45" x14ac:dyDescent="0.25">
      <c r="A1745" s="201" t="s">
        <v>1042</v>
      </c>
      <c r="B1745" s="201" t="s">
        <v>1586</v>
      </c>
      <c r="C1745" s="201" t="s">
        <v>680</v>
      </c>
      <c r="D1745" s="202" t="s">
        <v>1412</v>
      </c>
      <c r="E1745" s="298" t="s">
        <v>1046</v>
      </c>
      <c r="F1745" s="299"/>
      <c r="G1745" s="201" t="s">
        <v>33</v>
      </c>
      <c r="H1745" s="203">
        <v>9</v>
      </c>
      <c r="I1745" s="204">
        <f t="shared" si="246"/>
        <v>1.1599999999999999</v>
      </c>
      <c r="J1745" s="204">
        <f t="shared" si="247"/>
        <v>10.44</v>
      </c>
      <c r="L1745" s="80">
        <v>1.1599999999999999</v>
      </c>
    </row>
    <row r="1746" spans="1:12" ht="45" x14ac:dyDescent="0.25">
      <c r="A1746" s="201" t="s">
        <v>1042</v>
      </c>
      <c r="B1746" s="201" t="s">
        <v>1587</v>
      </c>
      <c r="C1746" s="201" t="s">
        <v>680</v>
      </c>
      <c r="D1746" s="202" t="s">
        <v>1413</v>
      </c>
      <c r="E1746" s="298" t="s">
        <v>1046</v>
      </c>
      <c r="F1746" s="299"/>
      <c r="G1746" s="201" t="s">
        <v>33</v>
      </c>
      <c r="H1746" s="203">
        <v>2</v>
      </c>
      <c r="I1746" s="204">
        <f t="shared" si="246"/>
        <v>20.27</v>
      </c>
      <c r="J1746" s="204">
        <f t="shared" si="247"/>
        <v>40.54</v>
      </c>
      <c r="L1746" s="80">
        <v>20.27</v>
      </c>
    </row>
    <row r="1747" spans="1:12" ht="45" x14ac:dyDescent="0.25">
      <c r="A1747" s="201" t="s">
        <v>1042</v>
      </c>
      <c r="B1747" s="201" t="s">
        <v>1588</v>
      </c>
      <c r="C1747" s="201" t="s">
        <v>680</v>
      </c>
      <c r="D1747" s="202" t="s">
        <v>1414</v>
      </c>
      <c r="E1747" s="298" t="s">
        <v>1046</v>
      </c>
      <c r="F1747" s="299"/>
      <c r="G1747" s="201" t="s">
        <v>33</v>
      </c>
      <c r="H1747" s="203">
        <v>10</v>
      </c>
      <c r="I1747" s="204">
        <f t="shared" si="246"/>
        <v>0.98</v>
      </c>
      <c r="J1747" s="204">
        <f t="shared" si="247"/>
        <v>9.8000000000000007</v>
      </c>
      <c r="L1747" s="80">
        <v>0.98</v>
      </c>
    </row>
    <row r="1748" spans="1:12" ht="30" x14ac:dyDescent="0.25">
      <c r="A1748" s="201" t="s">
        <v>1042</v>
      </c>
      <c r="B1748" s="201" t="s">
        <v>1589</v>
      </c>
      <c r="C1748" s="201" t="s">
        <v>680</v>
      </c>
      <c r="D1748" s="202" t="s">
        <v>1415</v>
      </c>
      <c r="E1748" s="298" t="s">
        <v>1046</v>
      </c>
      <c r="F1748" s="299"/>
      <c r="G1748" s="201" t="s">
        <v>33</v>
      </c>
      <c r="H1748" s="203">
        <v>6</v>
      </c>
      <c r="I1748" s="204">
        <f t="shared" si="246"/>
        <v>1.33</v>
      </c>
      <c r="J1748" s="204">
        <f t="shared" si="247"/>
        <v>7.98</v>
      </c>
      <c r="L1748" s="80">
        <v>1.33</v>
      </c>
    </row>
    <row r="1749" spans="1:12" ht="45" x14ac:dyDescent="0.25">
      <c r="A1749" s="201" t="s">
        <v>1042</v>
      </c>
      <c r="B1749" s="201" t="s">
        <v>1590</v>
      </c>
      <c r="C1749" s="201" t="s">
        <v>680</v>
      </c>
      <c r="D1749" s="202" t="s">
        <v>1416</v>
      </c>
      <c r="E1749" s="298" t="s">
        <v>1046</v>
      </c>
      <c r="F1749" s="299"/>
      <c r="G1749" s="201" t="s">
        <v>33</v>
      </c>
      <c r="H1749" s="203">
        <v>8</v>
      </c>
      <c r="I1749" s="204">
        <f t="shared" si="246"/>
        <v>0.49</v>
      </c>
      <c r="J1749" s="204">
        <f t="shared" si="247"/>
        <v>3.92</v>
      </c>
      <c r="L1749" s="80">
        <v>0.49</v>
      </c>
    </row>
    <row r="1750" spans="1:12" ht="30" x14ac:dyDescent="0.25">
      <c r="A1750" s="201" t="s">
        <v>1042</v>
      </c>
      <c r="B1750" s="201" t="s">
        <v>1591</v>
      </c>
      <c r="C1750" s="201" t="s">
        <v>680</v>
      </c>
      <c r="D1750" s="202" t="s">
        <v>1417</v>
      </c>
      <c r="E1750" s="298" t="s">
        <v>1046</v>
      </c>
      <c r="F1750" s="299"/>
      <c r="G1750" s="201" t="s">
        <v>19</v>
      </c>
      <c r="H1750" s="203">
        <v>3</v>
      </c>
      <c r="I1750" s="204">
        <f t="shared" si="246"/>
        <v>4.37</v>
      </c>
      <c r="J1750" s="204">
        <f t="shared" si="247"/>
        <v>13.11</v>
      </c>
      <c r="L1750" s="80">
        <v>4.37</v>
      </c>
    </row>
    <row r="1751" spans="1:12" ht="30" x14ac:dyDescent="0.25">
      <c r="A1751" s="201" t="s">
        <v>1042</v>
      </c>
      <c r="B1751" s="201" t="s">
        <v>1592</v>
      </c>
      <c r="C1751" s="201" t="s">
        <v>680</v>
      </c>
      <c r="D1751" s="202" t="s">
        <v>1418</v>
      </c>
      <c r="E1751" s="298" t="s">
        <v>1071</v>
      </c>
      <c r="F1751" s="299"/>
      <c r="G1751" s="201" t="s">
        <v>8</v>
      </c>
      <c r="H1751" s="203">
        <v>4.3619000000000003</v>
      </c>
      <c r="I1751" s="204">
        <f t="shared" si="246"/>
        <v>28.04</v>
      </c>
      <c r="J1751" s="204">
        <f t="shared" si="247"/>
        <v>122.3</v>
      </c>
      <c r="L1751" s="80">
        <v>28.04</v>
      </c>
    </row>
    <row r="1752" spans="1:12" ht="45" x14ac:dyDescent="0.25">
      <c r="A1752" s="201" t="s">
        <v>1042</v>
      </c>
      <c r="B1752" s="201" t="s">
        <v>1593</v>
      </c>
      <c r="C1752" s="201" t="s">
        <v>680</v>
      </c>
      <c r="D1752" s="202" t="s">
        <v>1419</v>
      </c>
      <c r="E1752" s="298" t="s">
        <v>1046</v>
      </c>
      <c r="F1752" s="299"/>
      <c r="G1752" s="201" t="s">
        <v>19</v>
      </c>
      <c r="H1752" s="203">
        <v>3</v>
      </c>
      <c r="I1752" s="204">
        <f t="shared" si="246"/>
        <v>38.31</v>
      </c>
      <c r="J1752" s="204">
        <f t="shared" si="247"/>
        <v>114.93</v>
      </c>
      <c r="L1752" s="80">
        <v>38.31</v>
      </c>
    </row>
    <row r="1753" spans="1:12" ht="45" x14ac:dyDescent="0.25">
      <c r="A1753" s="201" t="s">
        <v>1042</v>
      </c>
      <c r="B1753" s="201" t="s">
        <v>1594</v>
      </c>
      <c r="C1753" s="201" t="s">
        <v>680</v>
      </c>
      <c r="D1753" s="202" t="s">
        <v>1420</v>
      </c>
      <c r="E1753" s="298" t="s">
        <v>1046</v>
      </c>
      <c r="F1753" s="299"/>
      <c r="G1753" s="201" t="s">
        <v>19</v>
      </c>
      <c r="H1753" s="203">
        <v>3</v>
      </c>
      <c r="I1753" s="204">
        <f t="shared" si="246"/>
        <v>57.63</v>
      </c>
      <c r="J1753" s="204">
        <f t="shared" si="247"/>
        <v>172.89</v>
      </c>
      <c r="L1753" s="80">
        <v>57.63</v>
      </c>
    </row>
    <row r="1754" spans="1:12" ht="45" x14ac:dyDescent="0.25">
      <c r="A1754" s="201" t="s">
        <v>1042</v>
      </c>
      <c r="B1754" s="201" t="s">
        <v>1595</v>
      </c>
      <c r="C1754" s="201" t="s">
        <v>680</v>
      </c>
      <c r="D1754" s="202" t="s">
        <v>1421</v>
      </c>
      <c r="E1754" s="298" t="s">
        <v>1046</v>
      </c>
      <c r="F1754" s="299"/>
      <c r="G1754" s="201" t="s">
        <v>33</v>
      </c>
      <c r="H1754" s="203">
        <v>6</v>
      </c>
      <c r="I1754" s="204">
        <f t="shared" si="246"/>
        <v>1.66</v>
      </c>
      <c r="J1754" s="204">
        <f t="shared" si="247"/>
        <v>9.9600000000000009</v>
      </c>
      <c r="L1754" s="80">
        <v>1.66</v>
      </c>
    </row>
    <row r="1755" spans="1:12" ht="45" x14ac:dyDescent="0.25">
      <c r="A1755" s="201" t="s">
        <v>1042</v>
      </c>
      <c r="B1755" s="201" t="s">
        <v>1596</v>
      </c>
      <c r="C1755" s="201" t="s">
        <v>680</v>
      </c>
      <c r="D1755" s="202" t="s">
        <v>1422</v>
      </c>
      <c r="E1755" s="298" t="s">
        <v>1046</v>
      </c>
      <c r="F1755" s="299"/>
      <c r="G1755" s="201" t="s">
        <v>33</v>
      </c>
      <c r="H1755" s="203">
        <v>6</v>
      </c>
      <c r="I1755" s="204">
        <f t="shared" si="246"/>
        <v>1.76</v>
      </c>
      <c r="J1755" s="204">
        <f t="shared" si="247"/>
        <v>10.56</v>
      </c>
      <c r="L1755" s="80">
        <v>1.76</v>
      </c>
    </row>
    <row r="1756" spans="1:12" ht="60" x14ac:dyDescent="0.25">
      <c r="A1756" s="201" t="s">
        <v>1042</v>
      </c>
      <c r="B1756" s="201" t="s">
        <v>1597</v>
      </c>
      <c r="C1756" s="201" t="s">
        <v>680</v>
      </c>
      <c r="D1756" s="202" t="s">
        <v>1423</v>
      </c>
      <c r="E1756" s="298" t="s">
        <v>1046</v>
      </c>
      <c r="F1756" s="299"/>
      <c r="G1756" s="201" t="s">
        <v>19</v>
      </c>
      <c r="H1756" s="203">
        <v>3</v>
      </c>
      <c r="I1756" s="204">
        <f t="shared" si="246"/>
        <v>4.21</v>
      </c>
      <c r="J1756" s="204">
        <f t="shared" si="247"/>
        <v>12.63</v>
      </c>
      <c r="L1756" s="80">
        <v>4.21</v>
      </c>
    </row>
    <row r="1757" spans="1:12" ht="15" x14ac:dyDescent="0.25">
      <c r="A1757" s="205"/>
      <c r="B1757" s="205"/>
      <c r="C1757" s="205"/>
      <c r="D1757" s="206"/>
      <c r="E1757" s="206"/>
      <c r="F1757" s="207"/>
      <c r="G1757" s="206"/>
      <c r="H1757" s="207"/>
      <c r="I1757" s="206"/>
      <c r="J1757" s="207">
        <f>SUBTOTAL(9,J1744:J1756)</f>
        <v>620.69999999999993</v>
      </c>
      <c r="L1757" s="81"/>
    </row>
    <row r="1758" spans="1:12" ht="15.75" x14ac:dyDescent="0.25">
      <c r="A1758" s="190" t="s">
        <v>1031</v>
      </c>
      <c r="B1758" s="190" t="s">
        <v>718</v>
      </c>
      <c r="C1758" s="190" t="s">
        <v>717</v>
      </c>
      <c r="D1758" s="191" t="s">
        <v>716</v>
      </c>
      <c r="E1758" s="294" t="s">
        <v>1037</v>
      </c>
      <c r="F1758" s="295"/>
      <c r="G1758" s="190" t="s">
        <v>715</v>
      </c>
      <c r="H1758" s="192" t="s">
        <v>714</v>
      </c>
      <c r="I1758" s="192" t="s">
        <v>713</v>
      </c>
      <c r="J1758" s="192" t="s">
        <v>221</v>
      </c>
      <c r="L1758" s="75" t="s">
        <v>713</v>
      </c>
    </row>
    <row r="1759" spans="1:12" ht="30" x14ac:dyDescent="0.25">
      <c r="A1759" s="193" t="s">
        <v>1038</v>
      </c>
      <c r="B1759" s="193">
        <v>231335</v>
      </c>
      <c r="C1759" s="193" t="s">
        <v>480</v>
      </c>
      <c r="D1759" s="194" t="s">
        <v>481</v>
      </c>
      <c r="E1759" s="300" t="s">
        <v>477</v>
      </c>
      <c r="F1759" s="301"/>
      <c r="G1759" s="193" t="s">
        <v>679</v>
      </c>
      <c r="H1759" s="195">
        <v>1</v>
      </c>
      <c r="I1759" s="196">
        <f>J1759</f>
        <v>226.70999999999998</v>
      </c>
      <c r="J1759" s="196">
        <f>J1762</f>
        <v>226.70999999999998</v>
      </c>
      <c r="L1759" s="77">
        <f>M1759</f>
        <v>0</v>
      </c>
    </row>
    <row r="1760" spans="1:12" ht="45" x14ac:dyDescent="0.25">
      <c r="A1760" s="197" t="s">
        <v>1040</v>
      </c>
      <c r="B1760" s="197">
        <v>180108</v>
      </c>
      <c r="C1760" s="197" t="s">
        <v>480</v>
      </c>
      <c r="D1760" s="198" t="s">
        <v>1424</v>
      </c>
      <c r="E1760" s="296" t="s">
        <v>477</v>
      </c>
      <c r="F1760" s="297"/>
      <c r="G1760" s="197" t="s">
        <v>682</v>
      </c>
      <c r="H1760" s="199">
        <v>3</v>
      </c>
      <c r="I1760" s="200">
        <f>TRUNC(L1760*$N$2,2)</f>
        <v>61.97</v>
      </c>
      <c r="J1760" s="200">
        <f t="shared" ref="J1760:J1761" si="248">TRUNC(I1760*H1760,2)</f>
        <v>185.91</v>
      </c>
      <c r="L1760" s="79">
        <v>61.97</v>
      </c>
    </row>
    <row r="1761" spans="1:12" ht="45" x14ac:dyDescent="0.25">
      <c r="A1761" s="197" t="s">
        <v>1040</v>
      </c>
      <c r="B1761" s="197">
        <v>180426</v>
      </c>
      <c r="C1761" s="197" t="s">
        <v>480</v>
      </c>
      <c r="D1761" s="198" t="s">
        <v>1425</v>
      </c>
      <c r="E1761" s="296" t="s">
        <v>477</v>
      </c>
      <c r="F1761" s="297"/>
      <c r="G1761" s="197" t="s">
        <v>679</v>
      </c>
      <c r="H1761" s="199">
        <v>3</v>
      </c>
      <c r="I1761" s="200">
        <f>TRUNC(L1761*$N$2,2)</f>
        <v>13.6</v>
      </c>
      <c r="J1761" s="200">
        <f t="shared" si="248"/>
        <v>40.799999999999997</v>
      </c>
      <c r="L1761" s="79">
        <v>13.6</v>
      </c>
    </row>
    <row r="1762" spans="1:12" ht="15" x14ac:dyDescent="0.25">
      <c r="A1762" s="205"/>
      <c r="B1762" s="205"/>
      <c r="C1762" s="205"/>
      <c r="D1762" s="206"/>
      <c r="E1762" s="206"/>
      <c r="F1762" s="207"/>
      <c r="G1762" s="206"/>
      <c r="H1762" s="207"/>
      <c r="I1762" s="206"/>
      <c r="J1762" s="207">
        <f>SUBTOTAL(9,J1760:J1761)</f>
        <v>226.70999999999998</v>
      </c>
      <c r="L1762" s="81"/>
    </row>
    <row r="1763" spans="1:12" ht="15.75" x14ac:dyDescent="0.25">
      <c r="A1763" s="292"/>
      <c r="B1763" s="292"/>
      <c r="C1763" s="292"/>
      <c r="D1763" s="218"/>
      <c r="E1763" s="212"/>
      <c r="F1763" s="285" t="s">
        <v>678</v>
      </c>
      <c r="G1763" s="285"/>
      <c r="H1763" s="316">
        <f>ORÇAMENTO!H278</f>
        <v>2535638.899999998</v>
      </c>
      <c r="I1763" s="306"/>
      <c r="J1763" s="306"/>
    </row>
    <row r="1764" spans="1:12" ht="15.75" x14ac:dyDescent="0.25">
      <c r="A1764" s="292"/>
      <c r="B1764" s="292"/>
      <c r="C1764" s="292"/>
      <c r="D1764" s="218"/>
      <c r="E1764" s="212"/>
      <c r="F1764" s="285" t="s">
        <v>677</v>
      </c>
      <c r="G1764" s="285"/>
      <c r="H1764" s="316">
        <f>ORÇAMENTO!H279</f>
        <v>692249.68000000203</v>
      </c>
      <c r="I1764" s="306"/>
      <c r="J1764" s="306"/>
    </row>
    <row r="1765" spans="1:12" ht="15.75" x14ac:dyDescent="0.25">
      <c r="A1765" s="292"/>
      <c r="B1765" s="292"/>
      <c r="C1765" s="292"/>
      <c r="D1765" s="218"/>
      <c r="E1765" s="212"/>
      <c r="F1765" s="285" t="s">
        <v>676</v>
      </c>
      <c r="G1765" s="285"/>
      <c r="H1765" s="316">
        <f>ORÇAMENTO!H280</f>
        <v>3227888.58</v>
      </c>
      <c r="I1765" s="306"/>
      <c r="J1765" s="306"/>
    </row>
  </sheetData>
  <autoFilter ref="A1:J1765" xr:uid="{00000000-0009-0000-0000-000003000000}">
    <filterColumn colId="2" showButton="0"/>
    <filterColumn colId="4" showButton="0"/>
    <filterColumn colId="6" showButton="0"/>
    <filterColumn colId="8" showButton="0"/>
  </autoFilter>
  <mergeCells count="1607">
    <mergeCell ref="H1764:J1764"/>
    <mergeCell ref="A1765:C1765"/>
    <mergeCell ref="F1765:G1765"/>
    <mergeCell ref="H1765:J1765"/>
    <mergeCell ref="E1758:F1758"/>
    <mergeCell ref="E1759:F1759"/>
    <mergeCell ref="E1760:F1760"/>
    <mergeCell ref="E1761:F1761"/>
    <mergeCell ref="A1763:C1763"/>
    <mergeCell ref="F1763:G1763"/>
    <mergeCell ref="H1763:J1763"/>
    <mergeCell ref="E1722:F1722"/>
    <mergeCell ref="E1746:F1746"/>
    <mergeCell ref="E1747:F1747"/>
    <mergeCell ref="E1748:F1748"/>
    <mergeCell ref="E1749:F1749"/>
    <mergeCell ref="E1750:F1750"/>
    <mergeCell ref="E1751:F1751"/>
    <mergeCell ref="E1742:F1742"/>
    <mergeCell ref="E1743:F1743"/>
    <mergeCell ref="E1744:F1744"/>
    <mergeCell ref="E1745:F1745"/>
    <mergeCell ref="E1735:F1735"/>
    <mergeCell ref="E1736:F1736"/>
    <mergeCell ref="E1738:F1738"/>
    <mergeCell ref="E1739:F1739"/>
    <mergeCell ref="E1740:F1740"/>
    <mergeCell ref="A1764:C1764"/>
    <mergeCell ref="F1764:G1764"/>
    <mergeCell ref="E1756:F1756"/>
    <mergeCell ref="E1755:F1755"/>
    <mergeCell ref="E1754:F1754"/>
    <mergeCell ref="E1662:F1662"/>
    <mergeCell ref="E1663:F1663"/>
    <mergeCell ref="E1652:F1652"/>
    <mergeCell ref="E1653:F1653"/>
    <mergeCell ref="E1654:F1654"/>
    <mergeCell ref="E1655:F1655"/>
    <mergeCell ref="E1656:F1656"/>
    <mergeCell ref="E1646:F1646"/>
    <mergeCell ref="E1647:F1647"/>
    <mergeCell ref="E1648:F1648"/>
    <mergeCell ref="E1649:F1649"/>
    <mergeCell ref="E1651:F1651"/>
    <mergeCell ref="E1693:F1693"/>
    <mergeCell ref="E1694:F1694"/>
    <mergeCell ref="E1695:F1695"/>
    <mergeCell ref="E1696:F1696"/>
    <mergeCell ref="E1698:F1698"/>
    <mergeCell ref="E1687:F1687"/>
    <mergeCell ref="E1688:F1688"/>
    <mergeCell ref="E1689:F1689"/>
    <mergeCell ref="E1690:F1690"/>
    <mergeCell ref="E1692:F1692"/>
    <mergeCell ref="E1681:F1681"/>
    <mergeCell ref="E1682:F1682"/>
    <mergeCell ref="E1683:F1683"/>
    <mergeCell ref="E1684:F1684"/>
    <mergeCell ref="E1685:F1685"/>
    <mergeCell ref="E1645:F1645"/>
    <mergeCell ref="E1635:F1635"/>
    <mergeCell ref="E1638:F1638"/>
    <mergeCell ref="E1639:F1639"/>
    <mergeCell ref="E1628:F1628"/>
    <mergeCell ref="E1630:F1630"/>
    <mergeCell ref="E1631:F1631"/>
    <mergeCell ref="E1634:F1634"/>
    <mergeCell ref="E1623:F1623"/>
    <mergeCell ref="E1624:F1624"/>
    <mergeCell ref="E1625:F1625"/>
    <mergeCell ref="E1626:F1626"/>
    <mergeCell ref="E1627:F1627"/>
    <mergeCell ref="E1658:F1658"/>
    <mergeCell ref="E1659:F1659"/>
    <mergeCell ref="E1660:F1660"/>
    <mergeCell ref="E1661:F1661"/>
    <mergeCell ref="E1619:F1619"/>
    <mergeCell ref="E1620:F1620"/>
    <mergeCell ref="E1621:F1621"/>
    <mergeCell ref="E1610:F1610"/>
    <mergeCell ref="E1611:F1611"/>
    <mergeCell ref="E1612:F1612"/>
    <mergeCell ref="E1613:F1613"/>
    <mergeCell ref="E1614:F1614"/>
    <mergeCell ref="E1604:F1604"/>
    <mergeCell ref="E1605:F1605"/>
    <mergeCell ref="E1606:F1606"/>
    <mergeCell ref="E1607:F1607"/>
    <mergeCell ref="E1609:F1609"/>
    <mergeCell ref="E1640:F1640"/>
    <mergeCell ref="E1641:F1641"/>
    <mergeCell ref="E1642:F1642"/>
    <mergeCell ref="E1644:F1644"/>
    <mergeCell ref="E1599:F1599"/>
    <mergeCell ref="E1600:F1600"/>
    <mergeCell ref="E1602:F1602"/>
    <mergeCell ref="E1603:F1603"/>
    <mergeCell ref="E1592:F1592"/>
    <mergeCell ref="E1593:F1593"/>
    <mergeCell ref="E1595:F1595"/>
    <mergeCell ref="E1596:F1596"/>
    <mergeCell ref="E1597:F1597"/>
    <mergeCell ref="E1586:F1586"/>
    <mergeCell ref="E1588:F1588"/>
    <mergeCell ref="E1589:F1589"/>
    <mergeCell ref="E1590:F1590"/>
    <mergeCell ref="E1591:F1591"/>
    <mergeCell ref="E1616:F1616"/>
    <mergeCell ref="E1617:F1617"/>
    <mergeCell ref="E1618:F1618"/>
    <mergeCell ref="E1565:F1565"/>
    <mergeCell ref="E1566:F1566"/>
    <mergeCell ref="E1567:F1567"/>
    <mergeCell ref="E1556:F1556"/>
    <mergeCell ref="E1557:F1557"/>
    <mergeCell ref="E1558:F1558"/>
    <mergeCell ref="E1559:F1559"/>
    <mergeCell ref="E1560:F1560"/>
    <mergeCell ref="E1561:F1561"/>
    <mergeCell ref="E1550:F1550"/>
    <mergeCell ref="E1551:F1551"/>
    <mergeCell ref="E1553:F1553"/>
    <mergeCell ref="E1554:F1554"/>
    <mergeCell ref="E1555:F1555"/>
    <mergeCell ref="E1598:F1598"/>
    <mergeCell ref="E1585:F1585"/>
    <mergeCell ref="E1584:F1584"/>
    <mergeCell ref="E1583:F1583"/>
    <mergeCell ref="E1582:F1582"/>
    <mergeCell ref="E1581:F1581"/>
    <mergeCell ref="E1579:F1579"/>
    <mergeCell ref="E1578:F1578"/>
    <mergeCell ref="E1577:F1577"/>
    <mergeCell ref="E1575:F1575"/>
    <mergeCell ref="E1574:F1574"/>
    <mergeCell ref="E1573:F1573"/>
    <mergeCell ref="E1572:F1572"/>
    <mergeCell ref="E1571:F1571"/>
    <mergeCell ref="E1570:F1570"/>
    <mergeCell ref="E1569:F1569"/>
    <mergeCell ref="E1562:F1562"/>
    <mergeCell ref="E1563:F1563"/>
    <mergeCell ref="J1518:J1519"/>
    <mergeCell ref="A1520:E1520"/>
    <mergeCell ref="F1520:I1520"/>
    <mergeCell ref="F1521:I1521"/>
    <mergeCell ref="E1544:F1544"/>
    <mergeCell ref="E1545:F1545"/>
    <mergeCell ref="E1546:F1546"/>
    <mergeCell ref="E1547:F1547"/>
    <mergeCell ref="E1548:F1548"/>
    <mergeCell ref="E1549:F1549"/>
    <mergeCell ref="E1539:F1539"/>
    <mergeCell ref="E1540:F1540"/>
    <mergeCell ref="E1542:F1542"/>
    <mergeCell ref="E1543:F1543"/>
    <mergeCell ref="A1534:E1534"/>
    <mergeCell ref="F1534:I1534"/>
    <mergeCell ref="E1536:F1536"/>
    <mergeCell ref="E1537:F1537"/>
    <mergeCell ref="E1538:F1538"/>
    <mergeCell ref="F1525:I1525"/>
    <mergeCell ref="A1527:E1527"/>
    <mergeCell ref="F1527:I1527"/>
    <mergeCell ref="A1532:E1532"/>
    <mergeCell ref="F1532:I1532"/>
    <mergeCell ref="A1522:E1522"/>
    <mergeCell ref="F1522:I1522"/>
    <mergeCell ref="A1523:E1523"/>
    <mergeCell ref="F1523:I1523"/>
    <mergeCell ref="A1524:E1524"/>
    <mergeCell ref="F1524:I1524"/>
    <mergeCell ref="G1518:H1518"/>
    <mergeCell ref="I1518:I1519"/>
    <mergeCell ref="J1497:J1498"/>
    <mergeCell ref="A1499:E1499"/>
    <mergeCell ref="F1499:I1499"/>
    <mergeCell ref="E1495:F1495"/>
    <mergeCell ref="E1496:F1496"/>
    <mergeCell ref="A1497:A1498"/>
    <mergeCell ref="B1497:B1498"/>
    <mergeCell ref="C1497:C1498"/>
    <mergeCell ref="D1497:D1498"/>
    <mergeCell ref="E1497:F1497"/>
    <mergeCell ref="E1492:F1492"/>
    <mergeCell ref="E1491:F1491"/>
    <mergeCell ref="E1490:F1490"/>
    <mergeCell ref="F1512:I1512"/>
    <mergeCell ref="A1501:E1501"/>
    <mergeCell ref="F1501:I1501"/>
    <mergeCell ref="A1502:E1502"/>
    <mergeCell ref="F1502:I1502"/>
    <mergeCell ref="A1503:E1503"/>
    <mergeCell ref="F1503:I1503"/>
    <mergeCell ref="E1471:F1471"/>
    <mergeCell ref="E1460:F1460"/>
    <mergeCell ref="E1461:F1461"/>
    <mergeCell ref="E1462:F1462"/>
    <mergeCell ref="E1464:F1464"/>
    <mergeCell ref="E1465:F1465"/>
    <mergeCell ref="E1454:F1454"/>
    <mergeCell ref="E1455:F1455"/>
    <mergeCell ref="E1457:F1457"/>
    <mergeCell ref="E1458:F1458"/>
    <mergeCell ref="E1459:F1459"/>
    <mergeCell ref="E1484:F1484"/>
    <mergeCell ref="E1485:F1485"/>
    <mergeCell ref="E1487:F1487"/>
    <mergeCell ref="E1488:F1488"/>
    <mergeCell ref="E1489:F1489"/>
    <mergeCell ref="E1478:F1478"/>
    <mergeCell ref="E1479:F1479"/>
    <mergeCell ref="E1480:F1480"/>
    <mergeCell ref="E1481:F1481"/>
    <mergeCell ref="E1482:F1482"/>
    <mergeCell ref="E1483:F1483"/>
    <mergeCell ref="E1472:F1472"/>
    <mergeCell ref="E1473:F1473"/>
    <mergeCell ref="E1474:F1474"/>
    <mergeCell ref="E1475:F1475"/>
    <mergeCell ref="E1477:F1477"/>
    <mergeCell ref="E1451:F1451"/>
    <mergeCell ref="E1452:F1452"/>
    <mergeCell ref="E1453:F1453"/>
    <mergeCell ref="E1442:F1442"/>
    <mergeCell ref="E1443:F1443"/>
    <mergeCell ref="E1444:F1444"/>
    <mergeCell ref="E1445:F1445"/>
    <mergeCell ref="E1447:F1447"/>
    <mergeCell ref="E1436:F1436"/>
    <mergeCell ref="E1437:F1437"/>
    <mergeCell ref="E1439:F1439"/>
    <mergeCell ref="E1440:F1440"/>
    <mergeCell ref="E1441:F1441"/>
    <mergeCell ref="E1466:F1466"/>
    <mergeCell ref="E1467:F1467"/>
    <mergeCell ref="E1468:F1468"/>
    <mergeCell ref="E1470:F1470"/>
    <mergeCell ref="E1433:F1433"/>
    <mergeCell ref="E1434:F1434"/>
    <mergeCell ref="E1435:F1435"/>
    <mergeCell ref="E1425:F1425"/>
    <mergeCell ref="E1426:F1426"/>
    <mergeCell ref="E1427:F1427"/>
    <mergeCell ref="E1428:F1428"/>
    <mergeCell ref="E1429:F1429"/>
    <mergeCell ref="E1418:F1418"/>
    <mergeCell ref="E1419:F1419"/>
    <mergeCell ref="E1420:F1420"/>
    <mergeCell ref="E1421:F1421"/>
    <mergeCell ref="E1422:F1422"/>
    <mergeCell ref="E1423:F1423"/>
    <mergeCell ref="E1448:F1448"/>
    <mergeCell ref="E1449:F1449"/>
    <mergeCell ref="E1450:F1450"/>
    <mergeCell ref="E1412:F1412"/>
    <mergeCell ref="E1413:F1413"/>
    <mergeCell ref="E1414:F1414"/>
    <mergeCell ref="E1415:F1415"/>
    <mergeCell ref="E1416:F1416"/>
    <mergeCell ref="E1406:F1406"/>
    <mergeCell ref="E1407:F1407"/>
    <mergeCell ref="E1409:F1409"/>
    <mergeCell ref="E1410:F1410"/>
    <mergeCell ref="E1411:F1411"/>
    <mergeCell ref="E1400:F1400"/>
    <mergeCell ref="E1401:F1401"/>
    <mergeCell ref="E1403:F1403"/>
    <mergeCell ref="E1404:F1404"/>
    <mergeCell ref="E1405:F1405"/>
    <mergeCell ref="E1430:F1430"/>
    <mergeCell ref="E1432:F1432"/>
    <mergeCell ref="E1380:F1380"/>
    <mergeCell ref="E1381:F1381"/>
    <mergeCell ref="E1382:F1382"/>
    <mergeCell ref="E1372:F1372"/>
    <mergeCell ref="E1373:F1373"/>
    <mergeCell ref="E1374:F1374"/>
    <mergeCell ref="E1376:F1376"/>
    <mergeCell ref="E1367:F1367"/>
    <mergeCell ref="E1368:F1368"/>
    <mergeCell ref="E1369:F1369"/>
    <mergeCell ref="E1370:F1370"/>
    <mergeCell ref="E1371:F1371"/>
    <mergeCell ref="E1395:F1395"/>
    <mergeCell ref="E1396:F1396"/>
    <mergeCell ref="E1398:F1398"/>
    <mergeCell ref="E1399:F1399"/>
    <mergeCell ref="E1389:F1389"/>
    <mergeCell ref="E1390:F1390"/>
    <mergeCell ref="E1391:F1391"/>
    <mergeCell ref="E1392:F1392"/>
    <mergeCell ref="E1393:F1393"/>
    <mergeCell ref="E1394:F1394"/>
    <mergeCell ref="E1384:F1384"/>
    <mergeCell ref="E1385:F1385"/>
    <mergeCell ref="E1386:F1386"/>
    <mergeCell ref="E1387:F1387"/>
    <mergeCell ref="E1388:F1388"/>
    <mergeCell ref="E1362:F1362"/>
    <mergeCell ref="E1363:F1363"/>
    <mergeCell ref="E1364:F1364"/>
    <mergeCell ref="E1365:F1365"/>
    <mergeCell ref="E1354:F1354"/>
    <mergeCell ref="E1355:F1355"/>
    <mergeCell ref="E1356:F1356"/>
    <mergeCell ref="E1357:F1357"/>
    <mergeCell ref="E1359:F1359"/>
    <mergeCell ref="E1348:F1348"/>
    <mergeCell ref="E1349:F1349"/>
    <mergeCell ref="E1350:F1350"/>
    <mergeCell ref="E1352:F1352"/>
    <mergeCell ref="E1353:F1353"/>
    <mergeCell ref="E1377:F1377"/>
    <mergeCell ref="E1378:F1378"/>
    <mergeCell ref="E1379:F1379"/>
    <mergeCell ref="E1342:F1342"/>
    <mergeCell ref="E1343:F1343"/>
    <mergeCell ref="E1345:F1345"/>
    <mergeCell ref="E1346:F1346"/>
    <mergeCell ref="E1347:F1347"/>
    <mergeCell ref="E1337:F1337"/>
    <mergeCell ref="E1338:F1338"/>
    <mergeCell ref="E1339:F1339"/>
    <mergeCell ref="E1340:F1340"/>
    <mergeCell ref="E1341:F1341"/>
    <mergeCell ref="E1331:F1331"/>
    <mergeCell ref="E1332:F1332"/>
    <mergeCell ref="E1333:F1333"/>
    <mergeCell ref="E1334:F1334"/>
    <mergeCell ref="E1335:F1335"/>
    <mergeCell ref="E1360:F1360"/>
    <mergeCell ref="E1361:F1361"/>
    <mergeCell ref="E1312:F1312"/>
    <mergeCell ref="E1302:F1302"/>
    <mergeCell ref="E1304:F1304"/>
    <mergeCell ref="E1305:F1305"/>
    <mergeCell ref="E1306:F1306"/>
    <mergeCell ref="E1296:F1296"/>
    <mergeCell ref="E1297:F1297"/>
    <mergeCell ref="E1298:F1298"/>
    <mergeCell ref="E1299:F1299"/>
    <mergeCell ref="E1300:F1300"/>
    <mergeCell ref="E1301:F1301"/>
    <mergeCell ref="E1325:F1325"/>
    <mergeCell ref="E1326:F1326"/>
    <mergeCell ref="E1327:F1327"/>
    <mergeCell ref="E1328:F1328"/>
    <mergeCell ref="E1330:F1330"/>
    <mergeCell ref="E1319:F1319"/>
    <mergeCell ref="E1320:F1320"/>
    <mergeCell ref="E1321:F1321"/>
    <mergeCell ref="E1322:F1322"/>
    <mergeCell ref="E1324:F1324"/>
    <mergeCell ref="E1313:F1313"/>
    <mergeCell ref="E1314:F1314"/>
    <mergeCell ref="E1315:F1315"/>
    <mergeCell ref="E1317:F1317"/>
    <mergeCell ref="E1318:F1318"/>
    <mergeCell ref="E1293:F1293"/>
    <mergeCell ref="E1295:F1295"/>
    <mergeCell ref="E1285:F1285"/>
    <mergeCell ref="E1286:F1286"/>
    <mergeCell ref="E1287:F1287"/>
    <mergeCell ref="E1288:F1288"/>
    <mergeCell ref="E1289:F1289"/>
    <mergeCell ref="E1278:F1278"/>
    <mergeCell ref="E1279:F1279"/>
    <mergeCell ref="E1280:F1280"/>
    <mergeCell ref="E1281:F1281"/>
    <mergeCell ref="E1282:F1282"/>
    <mergeCell ref="E1283:F1283"/>
    <mergeCell ref="E1307:F1307"/>
    <mergeCell ref="E1308:F1308"/>
    <mergeCell ref="E1310:F1310"/>
    <mergeCell ref="E1311:F1311"/>
    <mergeCell ref="E1273:F1273"/>
    <mergeCell ref="E1274:F1274"/>
    <mergeCell ref="E1275:F1275"/>
    <mergeCell ref="E1277:F1277"/>
    <mergeCell ref="E1267:F1267"/>
    <mergeCell ref="E1268:F1268"/>
    <mergeCell ref="E1269:F1269"/>
    <mergeCell ref="E1270:F1270"/>
    <mergeCell ref="E1271:F1271"/>
    <mergeCell ref="E1261:F1261"/>
    <mergeCell ref="E1263:F1263"/>
    <mergeCell ref="E1264:F1264"/>
    <mergeCell ref="E1265:F1265"/>
    <mergeCell ref="E1266:F1266"/>
    <mergeCell ref="E1290:F1290"/>
    <mergeCell ref="E1291:F1291"/>
    <mergeCell ref="E1292:F1292"/>
    <mergeCell ref="E1204:F1204"/>
    <mergeCell ref="E1206:F1206"/>
    <mergeCell ref="E1207:F1207"/>
    <mergeCell ref="E1196:F1196"/>
    <mergeCell ref="E1197:F1197"/>
    <mergeCell ref="E1199:F1199"/>
    <mergeCell ref="E1200:F1200"/>
    <mergeCell ref="E1201:F1201"/>
    <mergeCell ref="E1191:F1191"/>
    <mergeCell ref="E1192:F1192"/>
    <mergeCell ref="E1193:F1193"/>
    <mergeCell ref="E1194:F1194"/>
    <mergeCell ref="E1195:F1195"/>
    <mergeCell ref="E1237:F1237"/>
    <mergeCell ref="E1238:F1238"/>
    <mergeCell ref="E1239:F1239"/>
    <mergeCell ref="E1240:F1240"/>
    <mergeCell ref="E1231:F1231"/>
    <mergeCell ref="E1232:F1232"/>
    <mergeCell ref="E1233:F1233"/>
    <mergeCell ref="E1234:F1234"/>
    <mergeCell ref="E1235:F1235"/>
    <mergeCell ref="E1225:F1225"/>
    <mergeCell ref="E1226:F1226"/>
    <mergeCell ref="E1227:F1227"/>
    <mergeCell ref="E1229:F1229"/>
    <mergeCell ref="E1230:F1230"/>
    <mergeCell ref="E1224:F1224"/>
    <mergeCell ref="E1223:F1223"/>
    <mergeCell ref="E1222:F1222"/>
    <mergeCell ref="E1221:F1221"/>
    <mergeCell ref="E1220:F1220"/>
    <mergeCell ref="E1184:F1184"/>
    <mergeCell ref="E1186:F1186"/>
    <mergeCell ref="E1187:F1187"/>
    <mergeCell ref="E1188:F1188"/>
    <mergeCell ref="E1189:F1189"/>
    <mergeCell ref="E1178:F1178"/>
    <mergeCell ref="E1179:F1179"/>
    <mergeCell ref="E1181:F1181"/>
    <mergeCell ref="E1182:F1182"/>
    <mergeCell ref="E1183:F1183"/>
    <mergeCell ref="E1172:F1172"/>
    <mergeCell ref="E1173:F1173"/>
    <mergeCell ref="E1174:F1174"/>
    <mergeCell ref="E1176:F1176"/>
    <mergeCell ref="E1177:F1177"/>
    <mergeCell ref="E1202:F1202"/>
    <mergeCell ref="E1203:F1203"/>
    <mergeCell ref="E1152:F1152"/>
    <mergeCell ref="E1153:F1153"/>
    <mergeCell ref="E1142:F1142"/>
    <mergeCell ref="E1143:F1143"/>
    <mergeCell ref="E1144:F1144"/>
    <mergeCell ref="E1146:F1146"/>
    <mergeCell ref="E1147:F1147"/>
    <mergeCell ref="E1136:F1136"/>
    <mergeCell ref="E1137:F1137"/>
    <mergeCell ref="E1138:F1138"/>
    <mergeCell ref="E1139:F1139"/>
    <mergeCell ref="E1141:F1141"/>
    <mergeCell ref="E1166:F1166"/>
    <mergeCell ref="E1167:F1167"/>
    <mergeCell ref="E1168:F1168"/>
    <mergeCell ref="E1169:F1169"/>
    <mergeCell ref="E1171:F1171"/>
    <mergeCell ref="E1161:F1161"/>
    <mergeCell ref="E1162:F1162"/>
    <mergeCell ref="E1163:F1163"/>
    <mergeCell ref="E1164:F1164"/>
    <mergeCell ref="E1154:F1154"/>
    <mergeCell ref="E1156:F1156"/>
    <mergeCell ref="E1157:F1157"/>
    <mergeCell ref="E1158:F1158"/>
    <mergeCell ref="E1159:F1159"/>
    <mergeCell ref="E1130:F1130"/>
    <mergeCell ref="E1131:F1131"/>
    <mergeCell ref="E1132:F1132"/>
    <mergeCell ref="E1133:F1133"/>
    <mergeCell ref="E1134:F1134"/>
    <mergeCell ref="E1124:F1124"/>
    <mergeCell ref="E1125:F1125"/>
    <mergeCell ref="E1126:F1126"/>
    <mergeCell ref="E1127:F1127"/>
    <mergeCell ref="E1129:F1129"/>
    <mergeCell ref="E1119:F1119"/>
    <mergeCell ref="E1120:F1120"/>
    <mergeCell ref="E1121:F1121"/>
    <mergeCell ref="E1122:F1122"/>
    <mergeCell ref="E1148:F1148"/>
    <mergeCell ref="E1149:F1149"/>
    <mergeCell ref="E1151:F1151"/>
    <mergeCell ref="E1115:F1115"/>
    <mergeCell ref="E1116:F1116"/>
    <mergeCell ref="E1117:F1117"/>
    <mergeCell ref="E1108:F1108"/>
    <mergeCell ref="E1109:F1109"/>
    <mergeCell ref="E1112:F1112"/>
    <mergeCell ref="E1113:F1113"/>
    <mergeCell ref="E1103:F1103"/>
    <mergeCell ref="E1104:F1104"/>
    <mergeCell ref="E1105:F1105"/>
    <mergeCell ref="E1106:F1106"/>
    <mergeCell ref="E1096:F1096"/>
    <mergeCell ref="E1097:F1097"/>
    <mergeCell ref="E1098:F1098"/>
    <mergeCell ref="E1099:F1099"/>
    <mergeCell ref="E1100:F1100"/>
    <mergeCell ref="E1101:F1101"/>
    <mergeCell ref="E1090:F1090"/>
    <mergeCell ref="E1091:F1091"/>
    <mergeCell ref="E1092:F1092"/>
    <mergeCell ref="E1093:F1093"/>
    <mergeCell ref="E1094:F1094"/>
    <mergeCell ref="E1095:F1095"/>
    <mergeCell ref="E1084:F1084"/>
    <mergeCell ref="E1085:F1085"/>
    <mergeCell ref="E1086:F1086"/>
    <mergeCell ref="E1087:F1087"/>
    <mergeCell ref="E1088:F1088"/>
    <mergeCell ref="E1078:F1078"/>
    <mergeCell ref="E1079:F1079"/>
    <mergeCell ref="E1080:F1080"/>
    <mergeCell ref="E1081:F1081"/>
    <mergeCell ref="E1083:F1083"/>
    <mergeCell ref="E1114:F1114"/>
    <mergeCell ref="E1073:F1073"/>
    <mergeCell ref="E1074:F1074"/>
    <mergeCell ref="E1075:F1075"/>
    <mergeCell ref="E1077:F1077"/>
    <mergeCell ref="E1067:F1067"/>
    <mergeCell ref="E1069:F1069"/>
    <mergeCell ref="E1070:F1070"/>
    <mergeCell ref="E1071:F1071"/>
    <mergeCell ref="E1062:F1062"/>
    <mergeCell ref="E1063:F1063"/>
    <mergeCell ref="E1065:F1065"/>
    <mergeCell ref="E1066:F1066"/>
    <mergeCell ref="E1056:F1056"/>
    <mergeCell ref="E1057:F1057"/>
    <mergeCell ref="E1058:F1058"/>
    <mergeCell ref="E1059:F1059"/>
    <mergeCell ref="E1061:F1061"/>
    <mergeCell ref="E1050:F1050"/>
    <mergeCell ref="E1051:F1051"/>
    <mergeCell ref="E1052:F1052"/>
    <mergeCell ref="E1053:F1053"/>
    <mergeCell ref="E1054:F1054"/>
    <mergeCell ref="E1055:F1055"/>
    <mergeCell ref="G1043:I1043"/>
    <mergeCell ref="A1046:E1046"/>
    <mergeCell ref="F1046:I1046"/>
    <mergeCell ref="E1048:F1048"/>
    <mergeCell ref="E1049:F1049"/>
    <mergeCell ref="G1038:I1038"/>
    <mergeCell ref="A1039:E1039"/>
    <mergeCell ref="F1039:I1039"/>
    <mergeCell ref="H1040:I1040"/>
    <mergeCell ref="H1041:I1041"/>
    <mergeCell ref="A1042:E1042"/>
    <mergeCell ref="F1042:I1042"/>
    <mergeCell ref="G1033:I1033"/>
    <mergeCell ref="G1034:I1034"/>
    <mergeCell ref="A1035:E1035"/>
    <mergeCell ref="F1035:I1035"/>
    <mergeCell ref="G1036:I1036"/>
    <mergeCell ref="G1037:I1037"/>
    <mergeCell ref="A1030:E1030"/>
    <mergeCell ref="F1030:I1030"/>
    <mergeCell ref="A1031:E1031"/>
    <mergeCell ref="F1031:I1031"/>
    <mergeCell ref="A1032:E1032"/>
    <mergeCell ref="F1032:I1032"/>
    <mergeCell ref="A1027:E1027"/>
    <mergeCell ref="F1027:I1027"/>
    <mergeCell ref="A1028:E1028"/>
    <mergeCell ref="F1028:I1028"/>
    <mergeCell ref="A1029:E1029"/>
    <mergeCell ref="F1029:I1029"/>
    <mergeCell ref="J1019:J1020"/>
    <mergeCell ref="A1022:E1022"/>
    <mergeCell ref="F1022:I1022"/>
    <mergeCell ref="F1023:I1023"/>
    <mergeCell ref="A1026:E1026"/>
    <mergeCell ref="F1026:I1026"/>
    <mergeCell ref="E1017:F1017"/>
    <mergeCell ref="E1018:F1018"/>
    <mergeCell ref="A1019:A1020"/>
    <mergeCell ref="B1019:B1020"/>
    <mergeCell ref="C1019:C1020"/>
    <mergeCell ref="D1019:D1020"/>
    <mergeCell ref="E1019:E1020"/>
    <mergeCell ref="F1019:G1019"/>
    <mergeCell ref="H1019:I1019"/>
    <mergeCell ref="H1010:I1010"/>
    <mergeCell ref="A1011:E1011"/>
    <mergeCell ref="F1011:I1011"/>
    <mergeCell ref="G1012:I1012"/>
    <mergeCell ref="A1015:E1015"/>
    <mergeCell ref="F1015:I1015"/>
    <mergeCell ref="G1005:I1005"/>
    <mergeCell ref="G1006:I1006"/>
    <mergeCell ref="G1007:I1007"/>
    <mergeCell ref="A1008:E1008"/>
    <mergeCell ref="F1008:I1008"/>
    <mergeCell ref="H1009:I1009"/>
    <mergeCell ref="A1001:E1001"/>
    <mergeCell ref="F1001:I1001"/>
    <mergeCell ref="G1002:I1002"/>
    <mergeCell ref="G1003:I1003"/>
    <mergeCell ref="A1004:E1004"/>
    <mergeCell ref="F1004:I1004"/>
    <mergeCell ref="A998:E998"/>
    <mergeCell ref="F998:I998"/>
    <mergeCell ref="A999:E999"/>
    <mergeCell ref="F999:I999"/>
    <mergeCell ref="A1000:E1000"/>
    <mergeCell ref="F1000:I1000"/>
    <mergeCell ref="A995:E995"/>
    <mergeCell ref="F995:I995"/>
    <mergeCell ref="A996:E996"/>
    <mergeCell ref="F996:I996"/>
    <mergeCell ref="A997:E997"/>
    <mergeCell ref="F997:I997"/>
    <mergeCell ref="F988:G988"/>
    <mergeCell ref="H988:I988"/>
    <mergeCell ref="J988:J989"/>
    <mergeCell ref="A991:E991"/>
    <mergeCell ref="F991:I991"/>
    <mergeCell ref="F992:I992"/>
    <mergeCell ref="E986:F986"/>
    <mergeCell ref="E987:F987"/>
    <mergeCell ref="A988:A989"/>
    <mergeCell ref="B988:B989"/>
    <mergeCell ref="C988:C989"/>
    <mergeCell ref="D988:D989"/>
    <mergeCell ref="E988:E989"/>
    <mergeCell ref="E952:F952"/>
    <mergeCell ref="E954:F954"/>
    <mergeCell ref="E978:F978"/>
    <mergeCell ref="E979:F979"/>
    <mergeCell ref="E981:F981"/>
    <mergeCell ref="E982:F982"/>
    <mergeCell ref="E983:F983"/>
    <mergeCell ref="E972:F972"/>
    <mergeCell ref="E973:F973"/>
    <mergeCell ref="E974:F974"/>
    <mergeCell ref="E975:F975"/>
    <mergeCell ref="E976:F976"/>
    <mergeCell ref="E977:F977"/>
    <mergeCell ref="E966:F966"/>
    <mergeCell ref="E967:F967"/>
    <mergeCell ref="E968:F968"/>
    <mergeCell ref="E969:F969"/>
    <mergeCell ref="E970:F970"/>
    <mergeCell ref="E971:F971"/>
    <mergeCell ref="E890:F890"/>
    <mergeCell ref="E892:F892"/>
    <mergeCell ref="E893:F893"/>
    <mergeCell ref="E894:F894"/>
    <mergeCell ref="E885:F885"/>
    <mergeCell ref="E886:F886"/>
    <mergeCell ref="E887:F887"/>
    <mergeCell ref="E888:F888"/>
    <mergeCell ref="E889:F889"/>
    <mergeCell ref="E878:F878"/>
    <mergeCell ref="E879:F879"/>
    <mergeCell ref="E880:F880"/>
    <mergeCell ref="E881:F881"/>
    <mergeCell ref="E882:F882"/>
    <mergeCell ref="E883:F883"/>
    <mergeCell ref="E925:F925"/>
    <mergeCell ref="E926:F926"/>
    <mergeCell ref="E919:F919"/>
    <mergeCell ref="E920:F920"/>
    <mergeCell ref="E921:F921"/>
    <mergeCell ref="E922:F922"/>
    <mergeCell ref="E923:F923"/>
    <mergeCell ref="E914:F914"/>
    <mergeCell ref="E915:F915"/>
    <mergeCell ref="E916:F916"/>
    <mergeCell ref="E917:F917"/>
    <mergeCell ref="E872:F872"/>
    <mergeCell ref="E873:F873"/>
    <mergeCell ref="E874:F874"/>
    <mergeCell ref="E875:F875"/>
    <mergeCell ref="E876:F876"/>
    <mergeCell ref="E866:F866"/>
    <mergeCell ref="E867:F867"/>
    <mergeCell ref="E868:F868"/>
    <mergeCell ref="E869:F869"/>
    <mergeCell ref="E871:F871"/>
    <mergeCell ref="E862:F862"/>
    <mergeCell ref="E863:F863"/>
    <mergeCell ref="E865:F865"/>
    <mergeCell ref="E855:F855"/>
    <mergeCell ref="E856:F856"/>
    <mergeCell ref="E859:F859"/>
    <mergeCell ref="E860:F860"/>
    <mergeCell ref="E861:F861"/>
    <mergeCell ref="E835:F835"/>
    <mergeCell ref="E824:F824"/>
    <mergeCell ref="E825:F825"/>
    <mergeCell ref="E826:F826"/>
    <mergeCell ref="E827:F827"/>
    <mergeCell ref="E828:F828"/>
    <mergeCell ref="E818:F818"/>
    <mergeCell ref="E819:F819"/>
    <mergeCell ref="E820:F820"/>
    <mergeCell ref="E821:F821"/>
    <mergeCell ref="E823:F823"/>
    <mergeCell ref="E848:F848"/>
    <mergeCell ref="E849:F849"/>
    <mergeCell ref="E851:F851"/>
    <mergeCell ref="E852:F852"/>
    <mergeCell ref="E842:F842"/>
    <mergeCell ref="E844:F844"/>
    <mergeCell ref="E845:F845"/>
    <mergeCell ref="E846:F846"/>
    <mergeCell ref="E847:F847"/>
    <mergeCell ref="E837:F837"/>
    <mergeCell ref="E838:F838"/>
    <mergeCell ref="E839:F839"/>
    <mergeCell ref="E840:F840"/>
    <mergeCell ref="E841:F841"/>
    <mergeCell ref="E816:F816"/>
    <mergeCell ref="E817:F817"/>
    <mergeCell ref="E806:F806"/>
    <mergeCell ref="E807:F807"/>
    <mergeCell ref="E809:F809"/>
    <mergeCell ref="E810:F810"/>
    <mergeCell ref="E811:F811"/>
    <mergeCell ref="E800:F800"/>
    <mergeCell ref="E802:F802"/>
    <mergeCell ref="E803:F803"/>
    <mergeCell ref="E804:F804"/>
    <mergeCell ref="E805:F805"/>
    <mergeCell ref="E830:F830"/>
    <mergeCell ref="E831:F831"/>
    <mergeCell ref="E832:F832"/>
    <mergeCell ref="E833:F833"/>
    <mergeCell ref="E834:F834"/>
    <mergeCell ref="E796:F796"/>
    <mergeCell ref="E798:F798"/>
    <mergeCell ref="E799:F799"/>
    <mergeCell ref="E788:F788"/>
    <mergeCell ref="E789:F789"/>
    <mergeCell ref="E790:F790"/>
    <mergeCell ref="E791:F791"/>
    <mergeCell ref="E792:F792"/>
    <mergeCell ref="E793:F793"/>
    <mergeCell ref="E782:F782"/>
    <mergeCell ref="E783:F783"/>
    <mergeCell ref="E784:F784"/>
    <mergeCell ref="E786:F786"/>
    <mergeCell ref="E787:F787"/>
    <mergeCell ref="E812:F812"/>
    <mergeCell ref="E813:F813"/>
    <mergeCell ref="E814:F814"/>
    <mergeCell ref="E778:F778"/>
    <mergeCell ref="E779:F779"/>
    <mergeCell ref="E780:F780"/>
    <mergeCell ref="E781:F781"/>
    <mergeCell ref="E770:F770"/>
    <mergeCell ref="E771:F771"/>
    <mergeCell ref="E772:F772"/>
    <mergeCell ref="E774:F774"/>
    <mergeCell ref="E775:F775"/>
    <mergeCell ref="E764:F764"/>
    <mergeCell ref="E765:F765"/>
    <mergeCell ref="E766:F766"/>
    <mergeCell ref="E767:F767"/>
    <mergeCell ref="E768:F768"/>
    <mergeCell ref="E769:F769"/>
    <mergeCell ref="E794:F794"/>
    <mergeCell ref="E795:F795"/>
    <mergeCell ref="E759:F759"/>
    <mergeCell ref="E760:F760"/>
    <mergeCell ref="E761:F761"/>
    <mergeCell ref="E763:F763"/>
    <mergeCell ref="E753:F753"/>
    <mergeCell ref="E754:F754"/>
    <mergeCell ref="E756:F756"/>
    <mergeCell ref="E757:F757"/>
    <mergeCell ref="E758:F758"/>
    <mergeCell ref="E747:F747"/>
    <mergeCell ref="E748:F748"/>
    <mergeCell ref="E749:F749"/>
    <mergeCell ref="E750:F750"/>
    <mergeCell ref="E751:F751"/>
    <mergeCell ref="E752:F752"/>
    <mergeCell ref="E776:F776"/>
    <mergeCell ref="E777:F777"/>
    <mergeCell ref="E744:F744"/>
    <mergeCell ref="E746:F746"/>
    <mergeCell ref="E737:F737"/>
    <mergeCell ref="E738:F738"/>
    <mergeCell ref="E739:F739"/>
    <mergeCell ref="E740:F740"/>
    <mergeCell ref="E741:F741"/>
    <mergeCell ref="E742:F742"/>
    <mergeCell ref="E731:F731"/>
    <mergeCell ref="E732:F732"/>
    <mergeCell ref="E733:F733"/>
    <mergeCell ref="E734:F734"/>
    <mergeCell ref="E735:F735"/>
    <mergeCell ref="E736:F736"/>
    <mergeCell ref="E725:F725"/>
    <mergeCell ref="E726:F726"/>
    <mergeCell ref="E727:F727"/>
    <mergeCell ref="E728:F728"/>
    <mergeCell ref="E730:F730"/>
    <mergeCell ref="E719:F719"/>
    <mergeCell ref="E720:F720"/>
    <mergeCell ref="E722:F722"/>
    <mergeCell ref="E723:F723"/>
    <mergeCell ref="E724:F724"/>
    <mergeCell ref="A714:E714"/>
    <mergeCell ref="F714:I714"/>
    <mergeCell ref="E716:F716"/>
    <mergeCell ref="E717:F717"/>
    <mergeCell ref="E718:F718"/>
    <mergeCell ref="A705:E705"/>
    <mergeCell ref="F705:I705"/>
    <mergeCell ref="A707:E707"/>
    <mergeCell ref="F707:I707"/>
    <mergeCell ref="A712:E712"/>
    <mergeCell ref="F712:I712"/>
    <mergeCell ref="E743:F743"/>
    <mergeCell ref="A702:E702"/>
    <mergeCell ref="F702:I702"/>
    <mergeCell ref="A703:E703"/>
    <mergeCell ref="F703:I703"/>
    <mergeCell ref="A704:E704"/>
    <mergeCell ref="F704:I704"/>
    <mergeCell ref="G698:H698"/>
    <mergeCell ref="I698:I699"/>
    <mergeCell ref="J698:J699"/>
    <mergeCell ref="A700:E700"/>
    <mergeCell ref="F700:I700"/>
    <mergeCell ref="F701:I701"/>
    <mergeCell ref="A694:E694"/>
    <mergeCell ref="F694:I694"/>
    <mergeCell ref="E696:F696"/>
    <mergeCell ref="E697:F697"/>
    <mergeCell ref="A698:A699"/>
    <mergeCell ref="B698:B699"/>
    <mergeCell ref="C698:C699"/>
    <mergeCell ref="D698:D699"/>
    <mergeCell ref="E698:F698"/>
    <mergeCell ref="A684:E684"/>
    <mergeCell ref="F684:I684"/>
    <mergeCell ref="A686:E686"/>
    <mergeCell ref="F686:I686"/>
    <mergeCell ref="A692:E692"/>
    <mergeCell ref="F692:I692"/>
    <mergeCell ref="A681:E681"/>
    <mergeCell ref="F681:I681"/>
    <mergeCell ref="A682:E682"/>
    <mergeCell ref="F682:I682"/>
    <mergeCell ref="A683:E683"/>
    <mergeCell ref="F683:I683"/>
    <mergeCell ref="G677:H677"/>
    <mergeCell ref="I677:I678"/>
    <mergeCell ref="J677:J678"/>
    <mergeCell ref="A679:E679"/>
    <mergeCell ref="F679:I679"/>
    <mergeCell ref="F680:I680"/>
    <mergeCell ref="E673:F673"/>
    <mergeCell ref="E675:F675"/>
    <mergeCell ref="E676:F676"/>
    <mergeCell ref="A677:A678"/>
    <mergeCell ref="B677:B678"/>
    <mergeCell ref="C677:C678"/>
    <mergeCell ref="D677:D678"/>
    <mergeCell ref="E677:F677"/>
    <mergeCell ref="E667:F667"/>
    <mergeCell ref="E668:F668"/>
    <mergeCell ref="E669:F669"/>
    <mergeCell ref="E670:F670"/>
    <mergeCell ref="E671:F671"/>
    <mergeCell ref="E672:F672"/>
    <mergeCell ref="E661:F661"/>
    <mergeCell ref="E662:F662"/>
    <mergeCell ref="E663:F663"/>
    <mergeCell ref="E664:F664"/>
    <mergeCell ref="E665:F665"/>
    <mergeCell ref="E642:F642"/>
    <mergeCell ref="E631:F631"/>
    <mergeCell ref="E632:F632"/>
    <mergeCell ref="E633:F633"/>
    <mergeCell ref="E634:F634"/>
    <mergeCell ref="E635:F635"/>
    <mergeCell ref="E625:F625"/>
    <mergeCell ref="E627:F627"/>
    <mergeCell ref="E628:F628"/>
    <mergeCell ref="E629:F629"/>
    <mergeCell ref="E630:F630"/>
    <mergeCell ref="E655:F655"/>
    <mergeCell ref="E657:F657"/>
    <mergeCell ref="E658:F658"/>
    <mergeCell ref="E659:F659"/>
    <mergeCell ref="E660:F660"/>
    <mergeCell ref="E650:F650"/>
    <mergeCell ref="E651:F651"/>
    <mergeCell ref="E652:F652"/>
    <mergeCell ref="E653:F653"/>
    <mergeCell ref="E654:F654"/>
    <mergeCell ref="E644:F644"/>
    <mergeCell ref="E645:F645"/>
    <mergeCell ref="E646:F646"/>
    <mergeCell ref="E647:F647"/>
    <mergeCell ref="E648:F648"/>
    <mergeCell ref="E623:F623"/>
    <mergeCell ref="E624:F624"/>
    <mergeCell ref="E613:F613"/>
    <mergeCell ref="E614:F614"/>
    <mergeCell ref="E615:F615"/>
    <mergeCell ref="E616:F616"/>
    <mergeCell ref="E617:F617"/>
    <mergeCell ref="E607:F607"/>
    <mergeCell ref="E609:F609"/>
    <mergeCell ref="E610:F610"/>
    <mergeCell ref="E611:F611"/>
    <mergeCell ref="E612:F612"/>
    <mergeCell ref="E637:F637"/>
    <mergeCell ref="E638:F638"/>
    <mergeCell ref="E639:F639"/>
    <mergeCell ref="E640:F640"/>
    <mergeCell ref="E641:F641"/>
    <mergeCell ref="E621:F621"/>
    <mergeCell ref="E622:F622"/>
    <mergeCell ref="E603:F603"/>
    <mergeCell ref="E602:F602"/>
    <mergeCell ref="E600:F600"/>
    <mergeCell ref="E599:F599"/>
    <mergeCell ref="E598:F598"/>
    <mergeCell ref="E597:F597"/>
    <mergeCell ref="E596:F596"/>
    <mergeCell ref="E595:F595"/>
    <mergeCell ref="E593:F593"/>
    <mergeCell ref="E592:F592"/>
    <mergeCell ref="E591:F591"/>
    <mergeCell ref="E590:F590"/>
    <mergeCell ref="E583:F583"/>
    <mergeCell ref="E584:F584"/>
    <mergeCell ref="E585:F585"/>
    <mergeCell ref="E586:F586"/>
    <mergeCell ref="E588:F588"/>
    <mergeCell ref="E581:F581"/>
    <mergeCell ref="E582:F582"/>
    <mergeCell ref="E571:F571"/>
    <mergeCell ref="E573:F573"/>
    <mergeCell ref="E574:F574"/>
    <mergeCell ref="E575:F575"/>
    <mergeCell ref="E576:F576"/>
    <mergeCell ref="E619:F619"/>
    <mergeCell ref="E620:F620"/>
    <mergeCell ref="E540:F540"/>
    <mergeCell ref="E566:F566"/>
    <mergeCell ref="E568:F568"/>
    <mergeCell ref="E569:F569"/>
    <mergeCell ref="E570:F570"/>
    <mergeCell ref="E560:F560"/>
    <mergeCell ref="E561:F561"/>
    <mergeCell ref="E562:F562"/>
    <mergeCell ref="E563:F563"/>
    <mergeCell ref="E564:F564"/>
    <mergeCell ref="E565:F565"/>
    <mergeCell ref="E554:F554"/>
    <mergeCell ref="E555:F555"/>
    <mergeCell ref="E556:F556"/>
    <mergeCell ref="E557:F557"/>
    <mergeCell ref="E558:F558"/>
    <mergeCell ref="E559:F559"/>
    <mergeCell ref="E589:F589"/>
    <mergeCell ref="E549:F549"/>
    <mergeCell ref="E551:F551"/>
    <mergeCell ref="E606:F606"/>
    <mergeCell ref="E605:F605"/>
    <mergeCell ref="E604:F604"/>
    <mergeCell ref="E482:F482"/>
    <mergeCell ref="E472:F472"/>
    <mergeCell ref="E473:F473"/>
    <mergeCell ref="E474:F474"/>
    <mergeCell ref="E475:F475"/>
    <mergeCell ref="E476:F476"/>
    <mergeCell ref="E467:F467"/>
    <mergeCell ref="E468:F468"/>
    <mergeCell ref="E469:F469"/>
    <mergeCell ref="E470:F470"/>
    <mergeCell ref="E461:F461"/>
    <mergeCell ref="E463:F463"/>
    <mergeCell ref="E464:F464"/>
    <mergeCell ref="E465:F465"/>
    <mergeCell ref="E577:F577"/>
    <mergeCell ref="E579:F579"/>
    <mergeCell ref="E580:F580"/>
    <mergeCell ref="E523:F523"/>
    <mergeCell ref="E548:F548"/>
    <mergeCell ref="E552:F552"/>
    <mergeCell ref="E553:F553"/>
    <mergeCell ref="E542:F542"/>
    <mergeCell ref="E543:F543"/>
    <mergeCell ref="E544:F544"/>
    <mergeCell ref="E545:F545"/>
    <mergeCell ref="E546:F546"/>
    <mergeCell ref="E547:F547"/>
    <mergeCell ref="E536:F536"/>
    <mergeCell ref="E537:F537"/>
    <mergeCell ref="E538:F538"/>
    <mergeCell ref="E539:F539"/>
    <mergeCell ref="E516:F516"/>
    <mergeCell ref="E460:F460"/>
    <mergeCell ref="E450:F450"/>
    <mergeCell ref="E451:F451"/>
    <mergeCell ref="E452:F452"/>
    <mergeCell ref="E453:F453"/>
    <mergeCell ref="E454:F454"/>
    <mergeCell ref="E443:F443"/>
    <mergeCell ref="E444:F444"/>
    <mergeCell ref="E445:F445"/>
    <mergeCell ref="E446:F446"/>
    <mergeCell ref="E447:F447"/>
    <mergeCell ref="E448:F448"/>
    <mergeCell ref="E477:F477"/>
    <mergeCell ref="E478:F478"/>
    <mergeCell ref="E479:F479"/>
    <mergeCell ref="E480:F480"/>
    <mergeCell ref="E481:F481"/>
    <mergeCell ref="E376:F376"/>
    <mergeCell ref="E375:F375"/>
    <mergeCell ref="E411:F411"/>
    <mergeCell ref="E437:F437"/>
    <mergeCell ref="E438:F438"/>
    <mergeCell ref="E439:F439"/>
    <mergeCell ref="E440:F440"/>
    <mergeCell ref="E441:F441"/>
    <mergeCell ref="E442:F442"/>
    <mergeCell ref="E430:F430"/>
    <mergeCell ref="E433:F433"/>
    <mergeCell ref="E434:F434"/>
    <mergeCell ref="E424:F424"/>
    <mergeCell ref="E425:F425"/>
    <mergeCell ref="E426:F426"/>
    <mergeCell ref="E427:F427"/>
    <mergeCell ref="E429:F429"/>
    <mergeCell ref="E345:F345"/>
    <mergeCell ref="E347:F347"/>
    <mergeCell ref="E348:F348"/>
    <mergeCell ref="E337:F337"/>
    <mergeCell ref="E338:F338"/>
    <mergeCell ref="E340:F340"/>
    <mergeCell ref="E341:F341"/>
    <mergeCell ref="E342:F342"/>
    <mergeCell ref="E332:F332"/>
    <mergeCell ref="E333:F333"/>
    <mergeCell ref="E334:F334"/>
    <mergeCell ref="E335:F335"/>
    <mergeCell ref="E336:F336"/>
    <mergeCell ref="E401:F401"/>
    <mergeCell ref="E402:F402"/>
    <mergeCell ref="E403:F403"/>
    <mergeCell ref="E405:F405"/>
    <mergeCell ref="E396:F396"/>
    <mergeCell ref="E397:F397"/>
    <mergeCell ref="E398:F398"/>
    <mergeCell ref="E399:F399"/>
    <mergeCell ref="E390:F390"/>
    <mergeCell ref="E391:F391"/>
    <mergeCell ref="E393:F393"/>
    <mergeCell ref="E394:F394"/>
    <mergeCell ref="E395:F395"/>
    <mergeCell ref="E384:F384"/>
    <mergeCell ref="E385:F385"/>
    <mergeCell ref="E386:F386"/>
    <mergeCell ref="E387:F387"/>
    <mergeCell ref="E388:F388"/>
    <mergeCell ref="E389:F389"/>
    <mergeCell ref="E326:F326"/>
    <mergeCell ref="E327:F327"/>
    <mergeCell ref="E328:F328"/>
    <mergeCell ref="E329:F329"/>
    <mergeCell ref="E330:F330"/>
    <mergeCell ref="E320:F320"/>
    <mergeCell ref="E321:F321"/>
    <mergeCell ref="E322:F322"/>
    <mergeCell ref="E323:F323"/>
    <mergeCell ref="E324:F324"/>
    <mergeCell ref="E314:F314"/>
    <mergeCell ref="E315:F315"/>
    <mergeCell ref="E316:F316"/>
    <mergeCell ref="E317:F317"/>
    <mergeCell ref="E319:F319"/>
    <mergeCell ref="E343:F343"/>
    <mergeCell ref="E344:F344"/>
    <mergeCell ref="E295:F295"/>
    <mergeCell ref="E285:F285"/>
    <mergeCell ref="E286:F286"/>
    <mergeCell ref="E287:F287"/>
    <mergeCell ref="E288:F288"/>
    <mergeCell ref="E289:F289"/>
    <mergeCell ref="E290:F290"/>
    <mergeCell ref="E279:F279"/>
    <mergeCell ref="E280:F280"/>
    <mergeCell ref="E281:F281"/>
    <mergeCell ref="E282:F282"/>
    <mergeCell ref="E284:F284"/>
    <mergeCell ref="E308:F308"/>
    <mergeCell ref="E309:F309"/>
    <mergeCell ref="E310:F310"/>
    <mergeCell ref="E311:F311"/>
    <mergeCell ref="E313:F313"/>
    <mergeCell ref="E302:F302"/>
    <mergeCell ref="E303:F303"/>
    <mergeCell ref="E304:F304"/>
    <mergeCell ref="E306:F306"/>
    <mergeCell ref="E307:F307"/>
    <mergeCell ref="E296:F296"/>
    <mergeCell ref="E297:F297"/>
    <mergeCell ref="E299:F299"/>
    <mergeCell ref="E300:F300"/>
    <mergeCell ref="E301:F301"/>
    <mergeCell ref="E258:F258"/>
    <mergeCell ref="E259:F259"/>
    <mergeCell ref="E260:F260"/>
    <mergeCell ref="E250:F250"/>
    <mergeCell ref="E251:F251"/>
    <mergeCell ref="E252:F252"/>
    <mergeCell ref="E253:F253"/>
    <mergeCell ref="E254:F254"/>
    <mergeCell ref="E255:F255"/>
    <mergeCell ref="E244:F244"/>
    <mergeCell ref="E245:F245"/>
    <mergeCell ref="E247:F247"/>
    <mergeCell ref="E248:F248"/>
    <mergeCell ref="E249:F249"/>
    <mergeCell ref="E291:F291"/>
    <mergeCell ref="E293:F293"/>
    <mergeCell ref="E294:F294"/>
    <mergeCell ref="E238:F238"/>
    <mergeCell ref="E239:F239"/>
    <mergeCell ref="E240:F240"/>
    <mergeCell ref="E241:F241"/>
    <mergeCell ref="E243:F243"/>
    <mergeCell ref="E232:F232"/>
    <mergeCell ref="E233:F233"/>
    <mergeCell ref="E234:F234"/>
    <mergeCell ref="E236:F236"/>
    <mergeCell ref="E237:F237"/>
    <mergeCell ref="E226:F226"/>
    <mergeCell ref="E228:F228"/>
    <mergeCell ref="E229:F229"/>
    <mergeCell ref="E230:F230"/>
    <mergeCell ref="E231:F231"/>
    <mergeCell ref="E256:F256"/>
    <mergeCell ref="E257:F257"/>
    <mergeCell ref="E195:F195"/>
    <mergeCell ref="E196:F196"/>
    <mergeCell ref="E220:F220"/>
    <mergeCell ref="E221:F221"/>
    <mergeCell ref="E222:F222"/>
    <mergeCell ref="E223:F223"/>
    <mergeCell ref="E224:F224"/>
    <mergeCell ref="E225:F225"/>
    <mergeCell ref="E214:F214"/>
    <mergeCell ref="E215:F215"/>
    <mergeCell ref="E216:F216"/>
    <mergeCell ref="E217:F217"/>
    <mergeCell ref="E219:F219"/>
    <mergeCell ref="E210:F210"/>
    <mergeCell ref="E211:F211"/>
    <mergeCell ref="E212:F212"/>
    <mergeCell ref="E213:F213"/>
    <mergeCell ref="E136:F136"/>
    <mergeCell ref="E125:F125"/>
    <mergeCell ref="E126:F126"/>
    <mergeCell ref="E128:F128"/>
    <mergeCell ref="E129:F129"/>
    <mergeCell ref="E130:F130"/>
    <mergeCell ref="E119:F119"/>
    <mergeCell ref="E121:F121"/>
    <mergeCell ref="E122:F122"/>
    <mergeCell ref="E123:F123"/>
    <mergeCell ref="E124:F124"/>
    <mergeCell ref="E149:F149"/>
    <mergeCell ref="E150:F150"/>
    <mergeCell ref="E151:F151"/>
    <mergeCell ref="E153:F153"/>
    <mergeCell ref="E154:F154"/>
    <mergeCell ref="E143:F143"/>
    <mergeCell ref="E144:F144"/>
    <mergeCell ref="E145:F145"/>
    <mergeCell ref="E146:F146"/>
    <mergeCell ref="E148:F148"/>
    <mergeCell ref="E138:F138"/>
    <mergeCell ref="E139:F139"/>
    <mergeCell ref="E140:F140"/>
    <mergeCell ref="E141:F141"/>
    <mergeCell ref="E117:F117"/>
    <mergeCell ref="E118:F118"/>
    <mergeCell ref="E107:F107"/>
    <mergeCell ref="E108:F108"/>
    <mergeCell ref="E109:F109"/>
    <mergeCell ref="E110:F110"/>
    <mergeCell ref="E111:F111"/>
    <mergeCell ref="E112:F112"/>
    <mergeCell ref="E101:F101"/>
    <mergeCell ref="E102:F102"/>
    <mergeCell ref="E103:F103"/>
    <mergeCell ref="E104:F104"/>
    <mergeCell ref="E105:F105"/>
    <mergeCell ref="E131:F131"/>
    <mergeCell ref="E133:F133"/>
    <mergeCell ref="E134:F134"/>
    <mergeCell ref="E135:F135"/>
    <mergeCell ref="E96:F96"/>
    <mergeCell ref="E98:F98"/>
    <mergeCell ref="E99:F99"/>
    <mergeCell ref="E100:F100"/>
    <mergeCell ref="E89:F89"/>
    <mergeCell ref="E90:F90"/>
    <mergeCell ref="E91:F91"/>
    <mergeCell ref="E92:F92"/>
    <mergeCell ref="E94:F94"/>
    <mergeCell ref="E83:F83"/>
    <mergeCell ref="E84:F84"/>
    <mergeCell ref="E85:F85"/>
    <mergeCell ref="E87:F87"/>
    <mergeCell ref="E88:F88"/>
    <mergeCell ref="E113:F113"/>
    <mergeCell ref="E114:F114"/>
    <mergeCell ref="E116:F116"/>
    <mergeCell ref="E79:F79"/>
    <mergeCell ref="E80:F80"/>
    <mergeCell ref="E82:F82"/>
    <mergeCell ref="E72:F72"/>
    <mergeCell ref="E73:F73"/>
    <mergeCell ref="E74:F74"/>
    <mergeCell ref="E75:F75"/>
    <mergeCell ref="E67:F67"/>
    <mergeCell ref="E68:F68"/>
    <mergeCell ref="E69:F69"/>
    <mergeCell ref="E70:F70"/>
    <mergeCell ref="E61:F61"/>
    <mergeCell ref="E62:F62"/>
    <mergeCell ref="E63:F63"/>
    <mergeCell ref="E64:F64"/>
    <mergeCell ref="E66:F66"/>
    <mergeCell ref="E95:F95"/>
    <mergeCell ref="E56:F56"/>
    <mergeCell ref="E57:F57"/>
    <mergeCell ref="E58:F58"/>
    <mergeCell ref="E59:F59"/>
    <mergeCell ref="E60:F60"/>
    <mergeCell ref="E49:F49"/>
    <mergeCell ref="E50:F50"/>
    <mergeCell ref="E51:F51"/>
    <mergeCell ref="E52:F52"/>
    <mergeCell ref="E54:F54"/>
    <mergeCell ref="E44:F44"/>
    <mergeCell ref="E45:F45"/>
    <mergeCell ref="E46:F46"/>
    <mergeCell ref="E47:F47"/>
    <mergeCell ref="E48:F48"/>
    <mergeCell ref="E77:F77"/>
    <mergeCell ref="E78:F78"/>
    <mergeCell ref="E38:F38"/>
    <mergeCell ref="E40:F40"/>
    <mergeCell ref="E41:F41"/>
    <mergeCell ref="E42:F42"/>
    <mergeCell ref="E32:F32"/>
    <mergeCell ref="E33:F33"/>
    <mergeCell ref="E34:F34"/>
    <mergeCell ref="E35:F35"/>
    <mergeCell ref="E36:F36"/>
    <mergeCell ref="E37:F37"/>
    <mergeCell ref="E26:F26"/>
    <mergeCell ref="E27:F27"/>
    <mergeCell ref="E28:F28"/>
    <mergeCell ref="E29:F29"/>
    <mergeCell ref="E30:F30"/>
    <mergeCell ref="E31:F31"/>
    <mergeCell ref="E55:F55"/>
    <mergeCell ref="A3:J3"/>
    <mergeCell ref="C1:D1"/>
    <mergeCell ref="E1:F1"/>
    <mergeCell ref="G1:H1"/>
    <mergeCell ref="I1:J1"/>
    <mergeCell ref="C2:D2"/>
    <mergeCell ref="I2:J2"/>
    <mergeCell ref="E20:F20"/>
    <mergeCell ref="E22:F22"/>
    <mergeCell ref="E23:F23"/>
    <mergeCell ref="E24:F24"/>
    <mergeCell ref="E25:F25"/>
    <mergeCell ref="E14:F14"/>
    <mergeCell ref="E15:F15"/>
    <mergeCell ref="E16:F16"/>
    <mergeCell ref="E17:F17"/>
    <mergeCell ref="E18:F18"/>
    <mergeCell ref="E19:F19"/>
    <mergeCell ref="E8:F8"/>
    <mergeCell ref="E9:F9"/>
    <mergeCell ref="E10:F10"/>
    <mergeCell ref="E11:F11"/>
    <mergeCell ref="E13:F13"/>
    <mergeCell ref="E2:H2"/>
    <mergeCell ref="E1753:F1753"/>
    <mergeCell ref="E1752:F1752"/>
    <mergeCell ref="E1716:F1716"/>
    <mergeCell ref="E1715:F1715"/>
    <mergeCell ref="E1714:F1714"/>
    <mergeCell ref="E1713:F1713"/>
    <mergeCell ref="E1712:F1712"/>
    <mergeCell ref="E1710:F1710"/>
    <mergeCell ref="E1709:F1709"/>
    <mergeCell ref="E1708:F1708"/>
    <mergeCell ref="E1707:F1707"/>
    <mergeCell ref="E1706:F1706"/>
    <mergeCell ref="E1704:F1704"/>
    <mergeCell ref="E1703:F1703"/>
    <mergeCell ref="E1729:F1729"/>
    <mergeCell ref="E1730:F1730"/>
    <mergeCell ref="E1731:F1731"/>
    <mergeCell ref="E1732:F1732"/>
    <mergeCell ref="E1733:F1733"/>
    <mergeCell ref="E1734:F1734"/>
    <mergeCell ref="E1723:F1723"/>
    <mergeCell ref="E1724:F1724"/>
    <mergeCell ref="E1725:F1725"/>
    <mergeCell ref="E1727:F1727"/>
    <mergeCell ref="E1728:F1728"/>
    <mergeCell ref="E1718:F1718"/>
    <mergeCell ref="E1719:F1719"/>
    <mergeCell ref="E1720:F1720"/>
    <mergeCell ref="E1721:F1721"/>
    <mergeCell ref="E1702:F1702"/>
    <mergeCell ref="E1701:F1701"/>
    <mergeCell ref="E1700:F1700"/>
    <mergeCell ref="E1699:F1699"/>
    <mergeCell ref="E1679:F1679"/>
    <mergeCell ref="E1678:F1678"/>
    <mergeCell ref="E1677:F1677"/>
    <mergeCell ref="E1676:F1676"/>
    <mergeCell ref="E1674:F1674"/>
    <mergeCell ref="E1673:F1673"/>
    <mergeCell ref="E1672:F1672"/>
    <mergeCell ref="E1671:F1671"/>
    <mergeCell ref="E1669:F1669"/>
    <mergeCell ref="E1668:F1668"/>
    <mergeCell ref="E1667:F1667"/>
    <mergeCell ref="E1666:F1666"/>
    <mergeCell ref="E1665:F1665"/>
    <mergeCell ref="E1259:F1259"/>
    <mergeCell ref="E1260:F1260"/>
    <mergeCell ref="E1249:F1249"/>
    <mergeCell ref="E1250:F1250"/>
    <mergeCell ref="E1251:F1251"/>
    <mergeCell ref="E1252:F1252"/>
    <mergeCell ref="E1253:F1253"/>
    <mergeCell ref="E1254:F1254"/>
    <mergeCell ref="E1244:F1244"/>
    <mergeCell ref="E1245:F1245"/>
    <mergeCell ref="E1246:F1246"/>
    <mergeCell ref="E1248:F1248"/>
    <mergeCell ref="E1568:F1568"/>
    <mergeCell ref="E1493:F1493"/>
    <mergeCell ref="F1500:I1500"/>
    <mergeCell ref="A1514:E1514"/>
    <mergeCell ref="F1514:I1514"/>
    <mergeCell ref="E1516:F1516"/>
    <mergeCell ref="E1517:F1517"/>
    <mergeCell ref="A1518:A1519"/>
    <mergeCell ref="B1518:B1519"/>
    <mergeCell ref="C1518:C1519"/>
    <mergeCell ref="D1518:D1519"/>
    <mergeCell ref="E1518:F1518"/>
    <mergeCell ref="A1504:E1504"/>
    <mergeCell ref="F1504:I1504"/>
    <mergeCell ref="A1506:E1506"/>
    <mergeCell ref="F1506:I1506"/>
    <mergeCell ref="A1512:E1512"/>
    <mergeCell ref="G1497:H1497"/>
    <mergeCell ref="I1497:I1498"/>
    <mergeCell ref="A1525:E1525"/>
    <mergeCell ref="E1218:F1218"/>
    <mergeCell ref="E1217:F1217"/>
    <mergeCell ref="E1216:F1216"/>
    <mergeCell ref="E1215:F1215"/>
    <mergeCell ref="E1214:F1214"/>
    <mergeCell ref="E1213:F1213"/>
    <mergeCell ref="E1212:F1212"/>
    <mergeCell ref="E1211:F1211"/>
    <mergeCell ref="E1209:F1209"/>
    <mergeCell ref="E1241:F1241"/>
    <mergeCell ref="E1242:F1242"/>
    <mergeCell ref="E1255:F1255"/>
    <mergeCell ref="E1256:F1256"/>
    <mergeCell ref="E1257:F1257"/>
    <mergeCell ref="E1258:F1258"/>
    <mergeCell ref="E933:F933"/>
    <mergeCell ref="E934:F934"/>
    <mergeCell ref="E935:F935"/>
    <mergeCell ref="E936:F936"/>
    <mergeCell ref="E961:F961"/>
    <mergeCell ref="E962:F962"/>
    <mergeCell ref="E963:F963"/>
    <mergeCell ref="E965:F965"/>
    <mergeCell ref="E955:F955"/>
    <mergeCell ref="E956:F956"/>
    <mergeCell ref="E957:F957"/>
    <mergeCell ref="E958:F958"/>
    <mergeCell ref="E959:F959"/>
    <mergeCell ref="E960:F960"/>
    <mergeCell ref="E949:F949"/>
    <mergeCell ref="E950:F950"/>
    <mergeCell ref="E951:F951"/>
    <mergeCell ref="E1208:F1208"/>
    <mergeCell ref="E984:F984"/>
    <mergeCell ref="E912:F912"/>
    <mergeCell ref="E911:F911"/>
    <mergeCell ref="E910:F910"/>
    <mergeCell ref="E909:F909"/>
    <mergeCell ref="E908:F908"/>
    <mergeCell ref="E906:F906"/>
    <mergeCell ref="E905:F905"/>
    <mergeCell ref="E904:F904"/>
    <mergeCell ref="E903:F903"/>
    <mergeCell ref="E901:F901"/>
    <mergeCell ref="E900:F900"/>
    <mergeCell ref="E899:F899"/>
    <mergeCell ref="E898:F898"/>
    <mergeCell ref="E896:F896"/>
    <mergeCell ref="E895:F895"/>
    <mergeCell ref="E927:F927"/>
    <mergeCell ref="E928:F928"/>
    <mergeCell ref="E929:F929"/>
    <mergeCell ref="E930:F930"/>
    <mergeCell ref="E943:F943"/>
    <mergeCell ref="E945:F945"/>
    <mergeCell ref="E946:F946"/>
    <mergeCell ref="E947:F947"/>
    <mergeCell ref="E948:F948"/>
    <mergeCell ref="E937:F937"/>
    <mergeCell ref="E939:F939"/>
    <mergeCell ref="E940:F940"/>
    <mergeCell ref="E941:F941"/>
    <mergeCell ref="E942:F942"/>
    <mergeCell ref="E931:F931"/>
    <mergeCell ref="E515:F515"/>
    <mergeCell ref="E513:F513"/>
    <mergeCell ref="E512:F512"/>
    <mergeCell ref="E511:F511"/>
    <mergeCell ref="E517:F517"/>
    <mergeCell ref="E530:F530"/>
    <mergeCell ref="E531:F531"/>
    <mergeCell ref="E532:F532"/>
    <mergeCell ref="E533:F533"/>
    <mergeCell ref="E535:F535"/>
    <mergeCell ref="E524:F524"/>
    <mergeCell ref="E525:F525"/>
    <mergeCell ref="E526:F526"/>
    <mergeCell ref="E528:F528"/>
    <mergeCell ref="E529:F529"/>
    <mergeCell ref="E519:F519"/>
    <mergeCell ref="E520:F520"/>
    <mergeCell ref="E521:F521"/>
    <mergeCell ref="E522:F522"/>
    <mergeCell ref="E510:F510"/>
    <mergeCell ref="E509:F509"/>
    <mergeCell ref="E508:F508"/>
    <mergeCell ref="E507:F507"/>
    <mergeCell ref="E505:F505"/>
    <mergeCell ref="E504:F504"/>
    <mergeCell ref="E503:F503"/>
    <mergeCell ref="E502:F502"/>
    <mergeCell ref="E501:F501"/>
    <mergeCell ref="E500:F500"/>
    <mergeCell ref="E497:F497"/>
    <mergeCell ref="E496:F496"/>
    <mergeCell ref="E494:F494"/>
    <mergeCell ref="E493:F493"/>
    <mergeCell ref="E492:F492"/>
    <mergeCell ref="E491:F491"/>
    <mergeCell ref="E490:F490"/>
    <mergeCell ref="E489:F489"/>
    <mergeCell ref="E488:F488"/>
    <mergeCell ref="E487:F487"/>
    <mergeCell ref="E486:F486"/>
    <mergeCell ref="E485:F485"/>
    <mergeCell ref="E484:F484"/>
    <mergeCell ref="E383:F383"/>
    <mergeCell ref="E382:F382"/>
    <mergeCell ref="E381:F381"/>
    <mergeCell ref="E380:F380"/>
    <mergeCell ref="E379:F379"/>
    <mergeCell ref="E377:F377"/>
    <mergeCell ref="E418:F418"/>
    <mergeCell ref="E419:F419"/>
    <mergeCell ref="E421:F421"/>
    <mergeCell ref="E422:F422"/>
    <mergeCell ref="E423:F423"/>
    <mergeCell ref="E412:F412"/>
    <mergeCell ref="E413:F413"/>
    <mergeCell ref="E414:F414"/>
    <mergeCell ref="E415:F415"/>
    <mergeCell ref="E416:F416"/>
    <mergeCell ref="E417:F417"/>
    <mergeCell ref="E406:F406"/>
    <mergeCell ref="E407:F407"/>
    <mergeCell ref="E408:F408"/>
    <mergeCell ref="E409:F409"/>
    <mergeCell ref="E455:F455"/>
    <mergeCell ref="E456:F456"/>
    <mergeCell ref="E457:F457"/>
    <mergeCell ref="E458:F458"/>
    <mergeCell ref="E459:F459"/>
    <mergeCell ref="E374:F374"/>
    <mergeCell ref="E373:F373"/>
    <mergeCell ref="E372:F372"/>
    <mergeCell ref="E371:F371"/>
    <mergeCell ref="E369:F369"/>
    <mergeCell ref="E368:F368"/>
    <mergeCell ref="E367:F367"/>
    <mergeCell ref="E366:F366"/>
    <mergeCell ref="E365:F365"/>
    <mergeCell ref="E364:F364"/>
    <mergeCell ref="E363:F363"/>
    <mergeCell ref="E362:F362"/>
    <mergeCell ref="E360:F360"/>
    <mergeCell ref="E359:F359"/>
    <mergeCell ref="E358:F358"/>
    <mergeCell ref="E163:F163"/>
    <mergeCell ref="E161:F161"/>
    <mergeCell ref="E174:F174"/>
    <mergeCell ref="E175:F175"/>
    <mergeCell ref="E176:F176"/>
    <mergeCell ref="E178:F178"/>
    <mergeCell ref="E203:F203"/>
    <mergeCell ref="E205:F205"/>
    <mergeCell ref="E206:F206"/>
    <mergeCell ref="E207:F207"/>
    <mergeCell ref="E208:F208"/>
    <mergeCell ref="E197:F197"/>
    <mergeCell ref="E198:F198"/>
    <mergeCell ref="E200:F200"/>
    <mergeCell ref="E201:F201"/>
    <mergeCell ref="E202:F202"/>
    <mergeCell ref="E191:F191"/>
    <mergeCell ref="E160:F160"/>
    <mergeCell ref="E159:F159"/>
    <mergeCell ref="E357:F357"/>
    <mergeCell ref="E356:F356"/>
    <mergeCell ref="E355:F355"/>
    <mergeCell ref="E354:F354"/>
    <mergeCell ref="E352:F352"/>
    <mergeCell ref="E351:F351"/>
    <mergeCell ref="E350:F350"/>
    <mergeCell ref="E349:F349"/>
    <mergeCell ref="E278:F278"/>
    <mergeCell ref="E277:F277"/>
    <mergeCell ref="E276:F276"/>
    <mergeCell ref="E275:F275"/>
    <mergeCell ref="E274:F274"/>
    <mergeCell ref="E272:F272"/>
    <mergeCell ref="E271:F271"/>
    <mergeCell ref="E270:F270"/>
    <mergeCell ref="E269:F269"/>
    <mergeCell ref="E185:F185"/>
    <mergeCell ref="E186:F186"/>
    <mergeCell ref="E188:F188"/>
    <mergeCell ref="E189:F189"/>
    <mergeCell ref="E190:F190"/>
    <mergeCell ref="E179:F179"/>
    <mergeCell ref="E180:F180"/>
    <mergeCell ref="E181:F181"/>
    <mergeCell ref="E183:F183"/>
    <mergeCell ref="E184:F184"/>
    <mergeCell ref="E173:F173"/>
    <mergeCell ref="E193:F193"/>
    <mergeCell ref="E194:F194"/>
    <mergeCell ref="E158:F158"/>
    <mergeCell ref="E156:F156"/>
    <mergeCell ref="E155:F155"/>
    <mergeCell ref="E7:F7"/>
    <mergeCell ref="E6:F6"/>
    <mergeCell ref="E5:F5"/>
    <mergeCell ref="E4:F4"/>
    <mergeCell ref="L677:L678"/>
    <mergeCell ref="L698:L699"/>
    <mergeCell ref="L1497:L1498"/>
    <mergeCell ref="L1518:L1519"/>
    <mergeCell ref="E1636:F1636"/>
    <mergeCell ref="E1632:F1632"/>
    <mergeCell ref="E1110:F1110"/>
    <mergeCell ref="E853:F853"/>
    <mergeCell ref="E857:F857"/>
    <mergeCell ref="E498:F498"/>
    <mergeCell ref="E431:F431"/>
    <mergeCell ref="E435:F435"/>
    <mergeCell ref="E268:F268"/>
    <mergeCell ref="E267:F267"/>
    <mergeCell ref="E266:F266"/>
    <mergeCell ref="E264:F264"/>
    <mergeCell ref="E263:F263"/>
    <mergeCell ref="E262:F262"/>
    <mergeCell ref="E171:F171"/>
    <mergeCell ref="E170:F170"/>
    <mergeCell ref="E169:F169"/>
    <mergeCell ref="E168:F168"/>
    <mergeCell ref="E166:F166"/>
    <mergeCell ref="E165:F165"/>
    <mergeCell ref="E164:F164"/>
  </mergeCells>
  <pageMargins left="0.42" right="0.42" top="0.37" bottom="0.49" header="0.24" footer="0.19"/>
  <pageSetup paperSize="9" scale="47" fitToHeight="0" orientation="portrait" r:id="rId1"/>
  <headerFooter>
    <oddHeader xml:space="preserve">&amp;L </oddHeader>
    <oddFooter xml:space="preserve">&amp;L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238"/>
  <sheetViews>
    <sheetView showOutlineSymbols="0" view="pageBreakPreview" zoomScale="85" zoomScaleNormal="100" zoomScaleSheetLayoutView="85" workbookViewId="0">
      <selection activeCell="D8" sqref="D8"/>
    </sheetView>
  </sheetViews>
  <sheetFormatPr defaultRowHeight="12.75" x14ac:dyDescent="0.2"/>
  <cols>
    <col min="1" max="1" width="9.140625" style="90"/>
    <col min="2" max="2" width="11.5703125" style="90" bestFit="1" customWidth="1"/>
    <col min="3" max="3" width="11.42578125" style="90" bestFit="1" customWidth="1"/>
    <col min="4" max="4" width="90" style="90" customWidth="1"/>
    <col min="5" max="5" width="12.140625" style="90" customWidth="1"/>
    <col min="6" max="8" width="15.140625" style="90" customWidth="1"/>
    <col min="9" max="9" width="17.42578125" style="90" customWidth="1"/>
    <col min="10" max="10" width="15.140625" style="90" customWidth="1"/>
    <col min="11" max="11" width="17.5703125" style="90" customWidth="1"/>
    <col min="12" max="13" width="17.140625" style="90" bestFit="1" customWidth="1"/>
    <col min="14" max="16384" width="9.140625" style="90"/>
  </cols>
  <sheetData>
    <row r="1" spans="1:11" x14ac:dyDescent="0.2">
      <c r="A1" s="93"/>
      <c r="B1" s="91"/>
      <c r="C1" s="91"/>
      <c r="D1" s="91" t="s">
        <v>469</v>
      </c>
      <c r="E1" s="319" t="s">
        <v>723</v>
      </c>
      <c r="F1" s="319"/>
      <c r="G1" s="91"/>
      <c r="H1" s="91"/>
      <c r="I1" s="319" t="s">
        <v>722</v>
      </c>
      <c r="J1" s="319"/>
      <c r="K1" s="320"/>
    </row>
    <row r="2" spans="1:11" ht="86.25" customHeight="1" x14ac:dyDescent="0.2">
      <c r="A2" s="93"/>
      <c r="B2" s="91"/>
      <c r="C2" s="91"/>
      <c r="D2" s="91" t="s">
        <v>721</v>
      </c>
      <c r="E2" s="319" t="s">
        <v>1631</v>
      </c>
      <c r="F2" s="319"/>
      <c r="G2" s="319"/>
      <c r="H2" s="319"/>
      <c r="I2" s="319" t="s">
        <v>1630</v>
      </c>
      <c r="J2" s="319"/>
      <c r="K2" s="320"/>
    </row>
    <row r="3" spans="1:11" x14ac:dyDescent="0.2">
      <c r="A3" s="93"/>
      <c r="B3" s="91"/>
      <c r="C3" s="91"/>
      <c r="D3" s="91"/>
      <c r="E3" s="91"/>
      <c r="F3" s="91"/>
      <c r="G3" s="92"/>
      <c r="H3" s="91"/>
      <c r="I3" s="91"/>
      <c r="J3" s="91"/>
      <c r="K3" s="94"/>
    </row>
    <row r="4" spans="1:11" x14ac:dyDescent="0.2">
      <c r="A4" s="93"/>
      <c r="B4" s="91"/>
      <c r="C4" s="91"/>
      <c r="D4" s="91"/>
      <c r="E4" s="91"/>
      <c r="F4" s="92"/>
      <c r="G4" s="91"/>
      <c r="H4" s="91"/>
      <c r="I4" s="95" t="s">
        <v>1612</v>
      </c>
      <c r="J4" s="96" t="s">
        <v>1610</v>
      </c>
      <c r="K4" s="97" t="s">
        <v>1611</v>
      </c>
    </row>
    <row r="5" spans="1:11" x14ac:dyDescent="0.2">
      <c r="A5" s="93"/>
      <c r="B5" s="91"/>
      <c r="C5" s="91"/>
      <c r="D5" s="91"/>
      <c r="E5" s="91"/>
      <c r="F5" s="92"/>
      <c r="G5" s="91"/>
      <c r="H5" s="91"/>
      <c r="I5" s="91"/>
      <c r="J5" s="91"/>
      <c r="K5" s="93"/>
    </row>
    <row r="6" spans="1:11" ht="12.75" customHeight="1" x14ac:dyDescent="0.25">
      <c r="A6" s="318" t="s">
        <v>1498</v>
      </c>
      <c r="B6" s="318"/>
      <c r="C6" s="318"/>
      <c r="D6" s="318"/>
      <c r="E6" s="318"/>
      <c r="F6" s="318"/>
      <c r="G6" s="318"/>
      <c r="H6" s="318"/>
      <c r="I6" s="318"/>
      <c r="J6" s="318"/>
      <c r="K6" s="318"/>
    </row>
    <row r="7" spans="1:11" ht="30" customHeight="1" x14ac:dyDescent="0.2">
      <c r="A7" s="173" t="s">
        <v>719</v>
      </c>
      <c r="B7" s="219" t="s">
        <v>718</v>
      </c>
      <c r="C7" s="219" t="s">
        <v>717</v>
      </c>
      <c r="D7" s="219" t="s">
        <v>716</v>
      </c>
      <c r="E7" s="219" t="s">
        <v>715</v>
      </c>
      <c r="F7" s="219" t="s">
        <v>714</v>
      </c>
      <c r="G7" s="219" t="s">
        <v>1608</v>
      </c>
      <c r="H7" s="219" t="s">
        <v>1609</v>
      </c>
      <c r="I7" s="219" t="s">
        <v>221</v>
      </c>
      <c r="J7" s="219" t="s">
        <v>711</v>
      </c>
      <c r="K7" s="219" t="s">
        <v>1499</v>
      </c>
    </row>
    <row r="8" spans="1:11" ht="30" x14ac:dyDescent="0.2">
      <c r="A8" s="220" t="s">
        <v>429</v>
      </c>
      <c r="B8" s="220">
        <f>IFERROR(VLOOKUP(A8,MEMORIA!$A:$I,2,FALSE),"NÃO TEM")</f>
        <v>5057</v>
      </c>
      <c r="C8" s="220" t="str">
        <f>IFERROR(VLOOKUP(A8,MEMORIA!$A:$I,4,FALSE),"NÃO TEM")</f>
        <v>ORSE</v>
      </c>
      <c r="D8" s="221" t="str">
        <f>IFERROR(VLOOKUP(A8,MEMORIA!$A:$I,3,FALSE),"NÃO TEM")</f>
        <v>REVESTIMENTO METÁLICO EM ALUMÍNIO COMPOSTO (ALUCOBOND),  INCLUSIVE ESTRUTURA METÁLICA AUXILIAR  - FORNECIMENTO E MONTAGEM.</v>
      </c>
      <c r="E8" s="220" t="str">
        <f>IFERROR(VLOOKUP(A8,MEMORIA!$A:$I,5,FALSE),"NÃO TEM")</f>
        <v>m²</v>
      </c>
      <c r="F8" s="222">
        <f>IFERROR(VLOOKUP(A8,MEMORIA!$A:$I,6,FALSE),"NÃO TEM")</f>
        <v>320</v>
      </c>
      <c r="G8" s="222">
        <f>IFERROR(VLOOKUP(A8,MEMORIA!$A:$I,7,FALSE),"NÃO TEM")</f>
        <v>970</v>
      </c>
      <c r="H8" s="222">
        <f t="shared" ref="H8:H71" si="0">ROUND(G8 * (1 + 27.3 / 100), 2)</f>
        <v>1234.81</v>
      </c>
      <c r="I8" s="222">
        <f t="shared" ref="I8:I71" si="1">ROUND(F8 * H8, 2)</f>
        <v>395139.2</v>
      </c>
      <c r="J8" s="223">
        <f>I8/$I$238</f>
        <v>0.12241413859458562</v>
      </c>
      <c r="K8" s="224">
        <f>J8</f>
        <v>0.12241413859458562</v>
      </c>
    </row>
    <row r="9" spans="1:11" ht="30" x14ac:dyDescent="0.2">
      <c r="A9" s="220" t="s">
        <v>430</v>
      </c>
      <c r="B9" s="220">
        <f>IFERROR(VLOOKUP(A9,MEMORIA!$A:$I,2,FALSE),"NÃO TEM")</f>
        <v>11347</v>
      </c>
      <c r="C9" s="220" t="str">
        <f>IFERROR(VLOOKUP(A9,MEMORIA!$A:$I,4,FALSE),"NÃO TEM")</f>
        <v>ORSE</v>
      </c>
      <c r="D9" s="221" t="str">
        <f>IFERROR(VLOOKUP(A9,MEMORIA!$A:$I,3,FALSE),"NÃO TEM")</f>
        <v>FORNECIMENTO E INSTALAÇÃO DE FACHADA EM PELE DE VIDRO, EM VIDRO LAMINADO 4+4 REFLETIVO.</v>
      </c>
      <c r="E9" s="220" t="str">
        <f>IFERROR(VLOOKUP(A9,MEMORIA!$A:$I,5,FALSE),"NÃO TEM")</f>
        <v>m²</v>
      </c>
      <c r="F9" s="222">
        <f>IFERROR(VLOOKUP(A9,MEMORIA!$A:$I,6,FALSE),"NÃO TEM")</f>
        <v>86</v>
      </c>
      <c r="G9" s="222">
        <f>IFERROR(VLOOKUP(A9,MEMORIA!$A:$I,7,FALSE),"NÃO TEM")</f>
        <v>1400</v>
      </c>
      <c r="H9" s="222">
        <f t="shared" si="0"/>
        <v>1782.2</v>
      </c>
      <c r="I9" s="222">
        <f t="shared" si="1"/>
        <v>153269.20000000001</v>
      </c>
      <c r="J9" s="223">
        <f>I9/$I$238</f>
        <v>4.7482803758982312E-2</v>
      </c>
      <c r="K9" s="225">
        <f>J9+K8</f>
        <v>0.16989694235356795</v>
      </c>
    </row>
    <row r="10" spans="1:11" ht="30" x14ac:dyDescent="0.2">
      <c r="A10" s="220" t="s">
        <v>466</v>
      </c>
      <c r="B10" s="220">
        <f>IFERROR(VLOOKUP(A10,MEMORIA!$A:$I,2,FALSE),"NÃO TEM")</f>
        <v>99841</v>
      </c>
      <c r="C10" s="220" t="str">
        <f>IFERROR(VLOOKUP(A10,MEMORIA!$A:$I,4,FALSE),"NÃO TEM")</f>
        <v>SINAPI</v>
      </c>
      <c r="D10" s="221" t="str">
        <f>IFERROR(VLOOKUP(A10,MEMORIA!$A:$I,3,FALSE),"NÃO TEM")</f>
        <v>GUARDA-CORPO PANORÂMICO COM PERFIS DE ALUMÍNIO E VIDRO LAMINADO 8 MM, FIXADO COM CHUMBADOR MECÂNICO. AF_04/2019_PS</v>
      </c>
      <c r="E10" s="220" t="str">
        <f>IFERROR(VLOOKUP(A10,MEMORIA!$A:$I,5,FALSE),"NÃO TEM")</f>
        <v>M</v>
      </c>
      <c r="F10" s="222">
        <f>IFERROR(VLOOKUP(A10,MEMORIA!$A:$I,6,FALSE),"NÃO TEM")</f>
        <v>99</v>
      </c>
      <c r="G10" s="222">
        <f>IFERROR(VLOOKUP(A10,MEMORIA!$A:$I,7,FALSE),"NÃO TEM")</f>
        <v>1182.1300000000001</v>
      </c>
      <c r="H10" s="222">
        <f t="shared" si="0"/>
        <v>1504.85</v>
      </c>
      <c r="I10" s="222">
        <f t="shared" si="1"/>
        <v>148980.15</v>
      </c>
      <c r="J10" s="223">
        <f t="shared" ref="J10:J73" si="2">I10/$I$238</f>
        <v>4.6154055912301671E-2</v>
      </c>
      <c r="K10" s="225">
        <f t="shared" ref="K10:K73" si="3">J10+K9</f>
        <v>0.21605099826586963</v>
      </c>
    </row>
    <row r="11" spans="1:11" ht="15" x14ac:dyDescent="0.2">
      <c r="A11" s="220" t="s">
        <v>122</v>
      </c>
      <c r="B11" s="220">
        <f>IFERROR(VLOOKUP(A11,MEMORIA!$A:$I,2,FALSE),"NÃO TEM")</f>
        <v>90778</v>
      </c>
      <c r="C11" s="220" t="str">
        <f>IFERROR(VLOOKUP(A11,MEMORIA!$A:$I,4,FALSE),"NÃO TEM")</f>
        <v>SINAPI</v>
      </c>
      <c r="D11" s="221" t="str">
        <f>IFERROR(VLOOKUP(A11,MEMORIA!$A:$I,3,FALSE),"NÃO TEM")</f>
        <v>ENGENHEIRO CIVIL DE OBRA PLENO COM ENCARGOS COMPLEMENTARES</v>
      </c>
      <c r="E11" s="220" t="str">
        <f>IFERROR(VLOOKUP(A11,MEMORIA!$A:$I,5,FALSE),"NÃO TEM")</f>
        <v>H</v>
      </c>
      <c r="F11" s="222">
        <f>IFERROR(VLOOKUP(A11,MEMORIA!$A:$I,6,FALSE),"NÃO TEM")</f>
        <v>720</v>
      </c>
      <c r="G11" s="222">
        <f>IFERROR(VLOOKUP(A11,MEMORIA!$A:$I,7,FALSE),"NÃO TEM")</f>
        <v>133.29999999999998</v>
      </c>
      <c r="H11" s="222">
        <f t="shared" si="0"/>
        <v>169.69</v>
      </c>
      <c r="I11" s="222">
        <f t="shared" si="1"/>
        <v>122176.8</v>
      </c>
      <c r="J11" s="223">
        <f t="shared" si="2"/>
        <v>3.7850377103165085E-2</v>
      </c>
      <c r="K11" s="225">
        <f t="shared" si="3"/>
        <v>0.25390137536903473</v>
      </c>
    </row>
    <row r="12" spans="1:11" ht="30" x14ac:dyDescent="0.2">
      <c r="A12" s="220" t="s">
        <v>596</v>
      </c>
      <c r="B12" s="220">
        <f>IFERROR(VLOOKUP(A12,MEMORIA!$A:$I,2,FALSE),"NÃO TEM")</f>
        <v>9617</v>
      </c>
      <c r="C12" s="220" t="str">
        <f>IFERROR(VLOOKUP(A12,MEMORIA!$A:$I,4,FALSE),"NÃO TEM")</f>
        <v>ORSE</v>
      </c>
      <c r="D12" s="221" t="str">
        <f>IFERROR(VLOOKUP(A12,MEMORIA!$A:$I,3,FALSE),"NÃO TEM")</f>
        <v>PISO VINÍLICO 18,4 X 95 CM, E = 3 MM, REF.AMBIENTA RÚSTICO (TARKETT OU SIMILAR), EXCLUSIVE CIMENTADO - FORNECIMENTO E INSTALAÇÃO - REV 01</v>
      </c>
      <c r="E12" s="220" t="str">
        <f>IFERROR(VLOOKUP(A12,MEMORIA!$A:$I,5,FALSE),"NÃO TEM")</f>
        <v>m²</v>
      </c>
      <c r="F12" s="222">
        <f>IFERROR(VLOOKUP(A12,MEMORIA!$A:$I,6,FALSE),"NÃO TEM")</f>
        <v>377.49</v>
      </c>
      <c r="G12" s="222">
        <f>IFERROR(VLOOKUP(A12,MEMORIA!$A:$I,7,FALSE),"NÃO TEM")</f>
        <v>248.3</v>
      </c>
      <c r="H12" s="222">
        <f t="shared" si="0"/>
        <v>316.08999999999997</v>
      </c>
      <c r="I12" s="222">
        <f t="shared" si="1"/>
        <v>119320.81</v>
      </c>
      <c r="J12" s="223">
        <f t="shared" si="2"/>
        <v>3.6965591296834681E-2</v>
      </c>
      <c r="K12" s="225">
        <f t="shared" si="3"/>
        <v>0.29086696666586942</v>
      </c>
    </row>
    <row r="13" spans="1:11" ht="45" x14ac:dyDescent="0.2">
      <c r="A13" s="220" t="s">
        <v>32</v>
      </c>
      <c r="B13" s="220">
        <f>IFERROR(VLOOKUP(A13,MEMORIA!$A:$I,2,FALSE),"NÃO TEM")</f>
        <v>104596</v>
      </c>
      <c r="C13" s="220" t="str">
        <f>IFERROR(VLOOKUP(A13,MEMORIA!$A:$I,4,FALSE),"NÃO TEM")</f>
        <v>SINAPI</v>
      </c>
      <c r="D13" s="221" t="str">
        <f>IFERROR(VLOOKUP(A13,MEMORIA!$A:$I,3,FALSE),"NÃO TEM")</f>
        <v>REVESTIMENTO CERÂMICO PARA PISO COM PLACAS TIPO PORCELANATO DE DIMENSÕES 80X80 CM APLICADA EM
AMBIENTES DE ÁREA MENOR QUE 5 M². AF_02/2023_PE</v>
      </c>
      <c r="E13" s="220" t="str">
        <f>IFERROR(VLOOKUP(A13,MEMORIA!$A:$I,5,FALSE),"NÃO TEM")</f>
        <v>m²</v>
      </c>
      <c r="F13" s="222">
        <f>IFERROR(VLOOKUP(A13,MEMORIA!$A:$I,6,FALSE),"NÃO TEM")</f>
        <v>522.92000000000007</v>
      </c>
      <c r="G13" s="222">
        <f>IFERROR(VLOOKUP(A13,MEMORIA!$A:$I,7,FALSE),"NÃO TEM")</f>
        <v>150.16</v>
      </c>
      <c r="H13" s="222">
        <f t="shared" si="0"/>
        <v>191.15</v>
      </c>
      <c r="I13" s="222">
        <f t="shared" si="1"/>
        <v>99956.160000000003</v>
      </c>
      <c r="J13" s="223">
        <f t="shared" si="2"/>
        <v>3.0966422019436633E-2</v>
      </c>
      <c r="K13" s="225">
        <f t="shared" si="3"/>
        <v>0.32183338868530603</v>
      </c>
    </row>
    <row r="14" spans="1:11" ht="90" x14ac:dyDescent="0.2">
      <c r="A14" s="220" t="s">
        <v>28</v>
      </c>
      <c r="B14" s="220" t="str">
        <f>IFERROR(VLOOKUP(A14,MEMORIA!$A:$I,2,FALSE),"NÃO TEM")</f>
        <v>CPU2</v>
      </c>
      <c r="C14" s="220" t="str">
        <f>IFERROR(VLOOKUP(A14,MEMORIA!$A:$I,4,FALSE),"NÃO TEM")</f>
        <v>Próprio</v>
      </c>
      <c r="D14" s="221" t="str">
        <f>IFERROR(VLOOKUP(A14,MEMORIA!$A:$I,3,FALSE),"NÃO TEM")</f>
        <v>FORNECIMENTO E INSTALAÇÃO DE PAREDE DE DIVISÓRIAS, COM 10 MM DE ESPESSURA, NA ELEVAÇÃO PAINEL EM VIDRO SIMPLES DO PISO AO TETO, ESTRUTURA 100% EM PERFIS DE ALUMÍNIO EXTRUDADO ANODIZADO NA COR BRONZE, COMPOSTO DE QUADRO DE VIDROS TEMPERADO COM 10 MM DE ESPESSURA, USAR GUIA NO PISO E TETO. (DIVISORIAS COM CERTIFICAÇÃO DA ABNT) MARCA DIVIFORMA OU SIMILAR</v>
      </c>
      <c r="E14" s="220" t="str">
        <f>IFERROR(VLOOKUP(A14,MEMORIA!$A:$I,5,FALSE),"NÃO TEM")</f>
        <v>m²</v>
      </c>
      <c r="F14" s="222">
        <f>IFERROR(VLOOKUP(A14,MEMORIA!$A:$I,6,FALSE),"NÃO TEM")</f>
        <v>126.27999999999997</v>
      </c>
      <c r="G14" s="222">
        <f>IFERROR(VLOOKUP(A14,MEMORIA!$A:$I,7,FALSE),"NÃO TEM")</f>
        <v>557</v>
      </c>
      <c r="H14" s="222">
        <f t="shared" si="0"/>
        <v>709.06</v>
      </c>
      <c r="I14" s="222">
        <f t="shared" si="1"/>
        <v>89540.1</v>
      </c>
      <c r="J14" s="223">
        <f t="shared" si="2"/>
        <v>2.7739526250933989E-2</v>
      </c>
      <c r="K14" s="225">
        <f t="shared" si="3"/>
        <v>0.34957291493624004</v>
      </c>
    </row>
    <row r="15" spans="1:11" ht="30" x14ac:dyDescent="0.2">
      <c r="A15" s="220" t="s">
        <v>353</v>
      </c>
      <c r="B15" s="220">
        <f>IFERROR(VLOOKUP(A15,MEMORIA!$A:$I,2,FALSE),"NÃO TEM")</f>
        <v>9617</v>
      </c>
      <c r="C15" s="220" t="str">
        <f>IFERROR(VLOOKUP(A15,MEMORIA!$A:$I,4,FALSE),"NÃO TEM")</f>
        <v>ORSE</v>
      </c>
      <c r="D15" s="221" t="str">
        <f>IFERROR(VLOOKUP(A15,MEMORIA!$A:$I,3,FALSE),"NÃO TEM")</f>
        <v>PISO VINÍLICO 18,4 X 95 CM, E = 3 MM, REF.AMBIENTA RÚSTICO (TARKETT OU SIMILAR), EXCLUSIVE CIMENTADO - FORNECIMENTO E INSTALAÇÃO - REV 01</v>
      </c>
      <c r="E15" s="220" t="str">
        <f>IFERROR(VLOOKUP(A15,MEMORIA!$A:$I,5,FALSE),"NÃO TEM")</f>
        <v>m²</v>
      </c>
      <c r="F15" s="222">
        <f>IFERROR(VLOOKUP(A15,MEMORIA!$A:$I,6,FALSE),"NÃO TEM")</f>
        <v>277.60999999999996</v>
      </c>
      <c r="G15" s="222">
        <f>IFERROR(VLOOKUP(A15,MEMORIA!$A:$I,7,FALSE),"NÃO TEM")</f>
        <v>248.3</v>
      </c>
      <c r="H15" s="222">
        <f t="shared" si="0"/>
        <v>316.08999999999997</v>
      </c>
      <c r="I15" s="222">
        <f t="shared" si="1"/>
        <v>87749.74</v>
      </c>
      <c r="J15" s="223">
        <f t="shared" si="2"/>
        <v>2.7184872657531459E-2</v>
      </c>
      <c r="K15" s="225">
        <f t="shared" si="3"/>
        <v>0.37675778759377149</v>
      </c>
    </row>
    <row r="16" spans="1:11" ht="90" x14ac:dyDescent="0.2">
      <c r="A16" s="220" t="s">
        <v>592</v>
      </c>
      <c r="B16" s="220" t="str">
        <f>IFERROR(VLOOKUP(A16,MEMORIA!$A:$I,2,FALSE),"NÃO TEM")</f>
        <v>CPU2</v>
      </c>
      <c r="C16" s="220" t="str">
        <f>IFERROR(VLOOKUP(A16,MEMORIA!$A:$I,4,FALSE),"NÃO TEM")</f>
        <v>Próprio</v>
      </c>
      <c r="D16" s="221" t="str">
        <f>IFERROR(VLOOKUP(A16,MEMORIA!$A:$I,3,FALSE),"NÃO TEM")</f>
        <v>FORNECIMENTO E INSTALAÇÃO DE PAREDE DE DIVISÓRIAS, COM 10 MM DE ESPESSURA, NA ELEVAÇÃO PAINEL EM VIDRO SIMPLES DO PISO AO TETO, ESTRUTURA 100% EM PERFIS DE ALUMÍNIO EXTRUDADO ANODIZADO NA COR BRONZE, COMPOSTO DE QUADRO DE VIDROS TEMPERADO COM 10 MM DE ESPESSURA, USAR GUIA NO PISO E TETO. (DIVISORIAS COM CERTIFICAÇÃO DA ABNT) MARCA DIVIFORMA OU SIMILAR</v>
      </c>
      <c r="E16" s="220" t="str">
        <f>IFERROR(VLOOKUP(A16,MEMORIA!$A:$I,5,FALSE),"NÃO TEM")</f>
        <v>m²</v>
      </c>
      <c r="F16" s="222">
        <f>IFERROR(VLOOKUP(A16,MEMORIA!$A:$I,6,FALSE),"NÃO TEM")</f>
        <v>118.6</v>
      </c>
      <c r="G16" s="222">
        <f>IFERROR(VLOOKUP(A16,MEMORIA!$A:$I,7,FALSE),"NÃO TEM")</f>
        <v>557</v>
      </c>
      <c r="H16" s="222">
        <f t="shared" si="0"/>
        <v>709.06</v>
      </c>
      <c r="I16" s="222">
        <f t="shared" si="1"/>
        <v>84094.52</v>
      </c>
      <c r="J16" s="223">
        <f t="shared" si="2"/>
        <v>2.6052485368004877E-2</v>
      </c>
      <c r="K16" s="225">
        <f t="shared" si="3"/>
        <v>0.40281027296177635</v>
      </c>
    </row>
    <row r="17" spans="1:11" ht="179.25" customHeight="1" x14ac:dyDescent="0.2">
      <c r="A17" s="220" t="s">
        <v>369</v>
      </c>
      <c r="B17" s="220" t="str">
        <f>IFERROR(VLOOKUP(A17,MEMORIA!$A:$I,2,FALSE),"NÃO TEM")</f>
        <v>CPU3</v>
      </c>
      <c r="C17" s="220" t="str">
        <f>IFERROR(VLOOKUP(A17,MEMORIA!$A:$I,4,FALSE),"NÃO TEM")</f>
        <v>Próprio</v>
      </c>
      <c r="D17" s="221" t="str">
        <f>IFERROR(VLOOKUP(A17,MEMORIA!$A:$I,3,FALSE),"NÃO TEM")</f>
        <v>FORNECIMENTO COM INSTALAÇÃO DE 1 SISTEMA FOTOVOLTAICO ON-GRID PARA DEMANDA DE PRODUÇÃO MÉDIA DE ENERGIA DE 1000KWH {QUILOWATT-HORA). POTÉNCIA DO SISTEMA = 8,8 KWP (QUILOWATTPICO). PAINÉIS SOLARES, POLICRISTALINOS OU MONOCRISTALINOS, CERTIFICADOS PELO INMETRO COM CLASSIFICAÇÃO ENERGÉTICA TIPO A; POTÉNCIA DE 555 W (WATT); COM DESEMPENHO NOMINAL DE, NO MINIMO, 75% (SETENTA E CINCO POR CENTO); COM EFICIÉNCIA DE, NO MINIMO, 17% (DEZESSETE POR CENTO); GRAU DE PROTEGIO DE, NO MINIMO, IP68. INVERSOR SOLAR MONOFÁSICO CERTIFICADO PELO INMETRO COM PROTEÇÃO ANTI-ILHAMENTO; GRAU DE PROTECIO DE, NO MINIMO, IP65; COM MONITORAMENTO VIA WEB, COM EFICIÉNCIA MÁXIMA NÃO INFERIOR A 98% (NOVENTA E OITO POR CENTO); STRING BOX, EM QUANTIDADE NECESSÁRIA À EXECUÇÃO DA OBRA. CABO SOLAR, NA QUANTIDADE NECESSÁRIA, PARA EXECUÇÃO DA OBRA DE INSTALAÇÃO DO SISTEMA FOTOVOLTAICO DE ACORDO COM O PROJETO REALIZADO ANTES DA EXECUÇÃO. SUPORTES PARA PLACAS SOLARES COM TODOS OS ACESSÓRIOS NECESSÁRIOS PARA EXECUÇÃO CORRETA DA INSTALAÇÃO. CONECTORES, NA QUANTIDADE NECESSÁRIA, DEFINIDA PREVIAMENTE EM PROJETO PARA SUPRIR A DEMANDA REQUERIDA PELA UNIDADE CONSUMIDORA</v>
      </c>
      <c r="E17" s="220" t="str">
        <f>IFERROR(VLOOKUP(A17,MEMORIA!$A:$I,5,FALSE),"NÃO TEM")</f>
        <v>UN</v>
      </c>
      <c r="F17" s="222">
        <f>IFERROR(VLOOKUP(A17,MEMORIA!$A:$I,6,FALSE),"NÃO TEM")</f>
        <v>1</v>
      </c>
      <c r="G17" s="222">
        <f>IFERROR(VLOOKUP(A17,MEMORIA!$A:$I,7,FALSE),"NÃO TEM")</f>
        <v>65000</v>
      </c>
      <c r="H17" s="222">
        <f t="shared" si="0"/>
        <v>82745</v>
      </c>
      <c r="I17" s="222">
        <f t="shared" si="1"/>
        <v>82745</v>
      </c>
      <c r="J17" s="223">
        <f t="shared" si="2"/>
        <v>2.5634404022706395E-2</v>
      </c>
      <c r="K17" s="225">
        <f t="shared" si="3"/>
        <v>0.42844467698448274</v>
      </c>
    </row>
    <row r="18" spans="1:11" ht="45" x14ac:dyDescent="0.2">
      <c r="A18" s="220" t="s">
        <v>598</v>
      </c>
      <c r="B18" s="220">
        <f>IFERROR(VLOOKUP(A18,MEMORIA!$A:$I,2,FALSE),"NÃO TEM")</f>
        <v>11177</v>
      </c>
      <c r="C18" s="220" t="str">
        <f>IFERROR(VLOOKUP(A18,MEMORIA!$A:$I,4,FALSE),"NÃO TEM")</f>
        <v>ORSE</v>
      </c>
      <c r="D18" s="221" t="str">
        <f>IFERROR(VLOOKUP(A18,MEMORIA!$A:$I,3,FALSE),"NÃO TEM")</f>
        <v>REVESTIMENTO CERÂMICO PARA PAREDE, 10 X 10 CM OU SIMILAR, TIPO A (EXTRA) - CORES QUENTES , ASSENTADA EM ARGAMASSA PRÉ-FABRICADA DE CIMENTO COLANTE ACII E REJUNTE CIMENTÍCIO.</v>
      </c>
      <c r="E18" s="220" t="str">
        <f>IFERROR(VLOOKUP(A18,MEMORIA!$A:$I,5,FALSE),"NÃO TEM")</f>
        <v>m²</v>
      </c>
      <c r="F18" s="222">
        <f>IFERROR(VLOOKUP(A18,MEMORIA!$A:$I,6,FALSE),"NÃO TEM")</f>
        <v>472.79999999999995</v>
      </c>
      <c r="G18" s="222">
        <f>IFERROR(VLOOKUP(A18,MEMORIA!$A:$I,7,FALSE),"NÃO TEM")</f>
        <v>123.61000000000001</v>
      </c>
      <c r="H18" s="222">
        <f t="shared" si="0"/>
        <v>157.36000000000001</v>
      </c>
      <c r="I18" s="222">
        <f t="shared" si="1"/>
        <v>74399.81</v>
      </c>
      <c r="J18" s="223">
        <f t="shared" si="2"/>
        <v>2.3049063855853421E-2</v>
      </c>
      <c r="K18" s="225">
        <f t="shared" si="3"/>
        <v>0.45149374084033617</v>
      </c>
    </row>
    <row r="19" spans="1:11" ht="45" x14ac:dyDescent="0.2">
      <c r="A19" s="220" t="s">
        <v>597</v>
      </c>
      <c r="B19" s="220">
        <f>IFERROR(VLOOKUP(A19,MEMORIA!$A:$I,2,FALSE),"NÃO TEM")</f>
        <v>104596</v>
      </c>
      <c r="C19" s="220" t="str">
        <f>IFERROR(VLOOKUP(A19,MEMORIA!$A:$I,4,FALSE),"NÃO TEM")</f>
        <v>SINAPI</v>
      </c>
      <c r="D19" s="221" t="str">
        <f>IFERROR(VLOOKUP(A19,MEMORIA!$A:$I,3,FALSE),"NÃO TEM")</f>
        <v>REVESTIMENTO CERÂMICO PARA PISO COM PLACAS TIPO PORCELANATO DE DIMENSÕES 80X80 CM APLICADA EM
AMBIENTES DE ÁREA MENOR QUE 5 M². AF_02/2023_PE</v>
      </c>
      <c r="E19" s="220" t="str">
        <f>IFERROR(VLOOKUP(A19,MEMORIA!$A:$I,5,FALSE),"NÃO TEM")</f>
        <v>m²</v>
      </c>
      <c r="F19" s="222">
        <f>IFERROR(VLOOKUP(A19,MEMORIA!$A:$I,6,FALSE),"NÃO TEM")</f>
        <v>345.47999999999996</v>
      </c>
      <c r="G19" s="222">
        <f>IFERROR(VLOOKUP(A19,MEMORIA!$A:$I,7,FALSE),"NÃO TEM")</f>
        <v>150.16</v>
      </c>
      <c r="H19" s="222">
        <f t="shared" si="0"/>
        <v>191.15</v>
      </c>
      <c r="I19" s="222">
        <f t="shared" si="1"/>
        <v>66038.5</v>
      </c>
      <c r="J19" s="223">
        <f t="shared" si="2"/>
        <v>2.045872971241158E-2</v>
      </c>
      <c r="K19" s="225">
        <f t="shared" si="3"/>
        <v>0.47195247055274775</v>
      </c>
    </row>
    <row r="20" spans="1:11" ht="30" x14ac:dyDescent="0.2">
      <c r="A20" s="220" t="s">
        <v>123</v>
      </c>
      <c r="B20" s="220">
        <f>IFERROR(VLOOKUP(A20,MEMORIA!$A:$I,2,FALSE),"NÃO TEM")</f>
        <v>100321</v>
      </c>
      <c r="C20" s="220" t="str">
        <f>IFERROR(VLOOKUP(A20,MEMORIA!$A:$I,4,FALSE),"NÃO TEM")</f>
        <v>SINAPI</v>
      </c>
      <c r="D20" s="221" t="str">
        <f>IFERROR(VLOOKUP(A20,MEMORIA!$A:$I,3,FALSE),"NÃO TEM")</f>
        <v>TÉCNICO EM SEGURANÇA DO TRABALHO COM ENCARGOS COMPLEMENTARES</v>
      </c>
      <c r="E20" s="220" t="str">
        <f>IFERROR(VLOOKUP(A20,MEMORIA!$A:$I,5,FALSE),"NÃO TEM")</f>
        <v>MES</v>
      </c>
      <c r="F20" s="222">
        <f>IFERROR(VLOOKUP(A20,MEMORIA!$A:$I,6,FALSE),"NÃO TEM")</f>
        <v>18</v>
      </c>
      <c r="G20" s="222">
        <f>IFERROR(VLOOKUP(A20,MEMORIA!$A:$I,7,FALSE),"NÃO TEM")</f>
        <v>5272.29</v>
      </c>
      <c r="H20" s="222">
        <f t="shared" si="0"/>
        <v>6711.63</v>
      </c>
      <c r="I20" s="222">
        <f t="shared" si="1"/>
        <v>120809.34</v>
      </c>
      <c r="J20" s="223">
        <f t="shared" si="2"/>
        <v>3.7426737945211244E-2</v>
      </c>
      <c r="K20" s="225">
        <f t="shared" si="3"/>
        <v>0.50937920849795904</v>
      </c>
    </row>
    <row r="21" spans="1:11" ht="30" x14ac:dyDescent="0.2">
      <c r="A21" s="220" t="s">
        <v>424</v>
      </c>
      <c r="B21" s="220">
        <f>IFERROR(VLOOKUP(A21,MEMORIA!$A:$I,2,FALSE),"NÃO TEM")</f>
        <v>2408149</v>
      </c>
      <c r="C21" s="220" t="str">
        <f>IFERROR(VLOOKUP(A21,MEMORIA!$A:$I,4,FALSE),"NÃO TEM")</f>
        <v>SICRO3</v>
      </c>
      <c r="D21" s="221" t="str">
        <f>IFERROR(VLOOKUP(A21,MEMORIA!$A:$I,3,FALSE),"NÃO TEM")</f>
        <v>ESTRUTURA EM PERFIL DE AÇO CHAPA GROSSA, ASTM A36 CORTE, SOLDA E MONTAGEM - FORNECIMENTO E INSTALAÇÃO</v>
      </c>
      <c r="E21" s="220" t="str">
        <f>IFERROR(VLOOKUP(A21,MEMORIA!$A:$I,5,FALSE),"NÃO TEM")</f>
        <v>kg</v>
      </c>
      <c r="F21" s="222">
        <f>IFERROR(VLOOKUP(A21,MEMORIA!$A:$I,6,FALSE),"NÃO TEM")</f>
        <v>2940</v>
      </c>
      <c r="G21" s="222">
        <f>IFERROR(VLOOKUP(A21,MEMORIA!$A:$I,7,FALSE),"NÃO TEM")</f>
        <v>16.04</v>
      </c>
      <c r="H21" s="222">
        <f t="shared" si="0"/>
        <v>20.420000000000002</v>
      </c>
      <c r="I21" s="222">
        <f t="shared" si="1"/>
        <v>60034.8</v>
      </c>
      <c r="J21" s="223">
        <f t="shared" si="2"/>
        <v>1.8598783233094131E-2</v>
      </c>
      <c r="K21" s="225">
        <f t="shared" si="3"/>
        <v>0.5279779917310532</v>
      </c>
    </row>
    <row r="22" spans="1:11" ht="60" x14ac:dyDescent="0.2">
      <c r="A22" s="220" t="s">
        <v>591</v>
      </c>
      <c r="B22" s="220">
        <f>IFERROR(VLOOKUP(A22,MEMORIA!$A:$I,2,FALSE),"NÃO TEM")</f>
        <v>104234</v>
      </c>
      <c r="C22" s="220" t="str">
        <f>IFERROR(VLOOKUP(A22,MEMORIA!$A:$I,4,FALSE),"NÃO TEM")</f>
        <v>SINAPI</v>
      </c>
      <c r="D22" s="221" t="str">
        <f>IFERROR(VLOOKUP(A22,MEMORIA!$A:$I,3,FALSE),"NÃO TEM")</f>
        <v>EMBOÇO OU MASSA ÚNICA EM ARGAMASSA TRAÇO 1:2:8, PREPARO MANUAL, APLICADA MANUALMENTE EM
PANOS DE FACHADA SEM PRESENÇA DE VÃOS, ESPESSURA DE 25 MM, ACESSO POR ANDAIME. AF_08/2022</v>
      </c>
      <c r="E22" s="220" t="str">
        <f>IFERROR(VLOOKUP(A22,MEMORIA!$A:$I,5,FALSE),"NÃO TEM")</f>
        <v>m²</v>
      </c>
      <c r="F22" s="222">
        <f>IFERROR(VLOOKUP(A22,MEMORIA!$A:$I,6,FALSE),"NÃO TEM")</f>
        <v>1103.9995999999999</v>
      </c>
      <c r="G22" s="222">
        <f>IFERROR(VLOOKUP(A22,MEMORIA!$A:$I,7,FALSE),"NÃO TEM")</f>
        <v>39.549999999999997</v>
      </c>
      <c r="H22" s="222">
        <f t="shared" si="0"/>
        <v>50.35</v>
      </c>
      <c r="I22" s="222">
        <f t="shared" si="1"/>
        <v>55586.38</v>
      </c>
      <c r="J22" s="223">
        <f t="shared" si="2"/>
        <v>1.7220662554591652E-2</v>
      </c>
      <c r="K22" s="225">
        <f t="shared" si="3"/>
        <v>0.54519865428564485</v>
      </c>
    </row>
    <row r="23" spans="1:11" ht="30" x14ac:dyDescent="0.2">
      <c r="A23" s="220" t="s">
        <v>615</v>
      </c>
      <c r="B23" s="220">
        <f>IFERROR(VLOOKUP(A23,MEMORIA!$A:$I,2,FALSE),"NÃO TEM")</f>
        <v>96110</v>
      </c>
      <c r="C23" s="220" t="str">
        <f>IFERROR(VLOOKUP(A23,MEMORIA!$A:$I,4,FALSE),"NÃO TEM")</f>
        <v>SINAPI</v>
      </c>
      <c r="D23" s="221" t="str">
        <f>IFERROR(VLOOKUP(A23,MEMORIA!$A:$I,3,FALSE),"NÃO TEM")</f>
        <v>FORRO EM DRYWALL PARA AMBIENTES RESIDENCIAIS, INCLUSIVE ESTRUTURA UNIDIRECIONAL DE FIXAÇÃO.AF_08/2023_PS</v>
      </c>
      <c r="E23" s="220" t="str">
        <f>IFERROR(VLOOKUP(A23,MEMORIA!$A:$I,5,FALSE),"NÃO TEM")</f>
        <v>m²</v>
      </c>
      <c r="F23" s="222">
        <f>IFERROR(VLOOKUP(A23,MEMORIA!$A:$I,6,FALSE),"NÃO TEM")</f>
        <v>590.04999999999995</v>
      </c>
      <c r="G23" s="222">
        <f>IFERROR(VLOOKUP(A23,MEMORIA!$A:$I,7,FALSE),"NÃO TEM")</f>
        <v>65.42</v>
      </c>
      <c r="H23" s="222">
        <f t="shared" si="0"/>
        <v>83.28</v>
      </c>
      <c r="I23" s="222">
        <f t="shared" si="1"/>
        <v>49139.360000000001</v>
      </c>
      <c r="J23" s="223">
        <f t="shared" si="2"/>
        <v>1.5223375523079554E-2</v>
      </c>
      <c r="K23" s="225">
        <f t="shared" si="3"/>
        <v>0.56042202980872435</v>
      </c>
    </row>
    <row r="24" spans="1:11" ht="30" x14ac:dyDescent="0.2">
      <c r="A24" s="220" t="s">
        <v>361</v>
      </c>
      <c r="B24" s="220">
        <f>IFERROR(VLOOKUP(A24,MEMORIA!$A:$I,2,FALSE),"NÃO TEM")</f>
        <v>98546</v>
      </c>
      <c r="C24" s="220" t="str">
        <f>IFERROR(VLOOKUP(A24,MEMORIA!$A:$I,4,FALSE),"NÃO TEM")</f>
        <v>SINAPI</v>
      </c>
      <c r="D24" s="221" t="str">
        <f>IFERROR(VLOOKUP(A24,MEMORIA!$A:$I,3,FALSE),"NÃO TEM")</f>
        <v>IMPERMEABILIZAÇÃO DE SUPERFÍCIE COM MANTA ASFÁLTICA, UMA CAMADA, INCLUSIVE APLICAÇÃO DE PRIMER ASFÁLTICO, E=4MM. AF_09/2023</v>
      </c>
      <c r="E24" s="220" t="str">
        <f>IFERROR(VLOOKUP(A24,MEMORIA!$A:$I,5,FALSE),"NÃO TEM")</f>
        <v>m²</v>
      </c>
      <c r="F24" s="222">
        <f>IFERROR(VLOOKUP(A24,MEMORIA!$A:$I,6,FALSE),"NÃO TEM")</f>
        <v>281.60000000000002</v>
      </c>
      <c r="G24" s="222">
        <f>IFERROR(VLOOKUP(A24,MEMORIA!$A:$I,7,FALSE),"NÃO TEM")</f>
        <v>132.59</v>
      </c>
      <c r="H24" s="222">
        <f t="shared" si="0"/>
        <v>168.79</v>
      </c>
      <c r="I24" s="222">
        <f t="shared" si="1"/>
        <v>47531.26</v>
      </c>
      <c r="J24" s="223">
        <f t="shared" si="2"/>
        <v>1.4725186084335049E-2</v>
      </c>
      <c r="K24" s="225">
        <f t="shared" si="3"/>
        <v>0.57514721589305939</v>
      </c>
    </row>
    <row r="25" spans="1:11" ht="60" x14ac:dyDescent="0.2">
      <c r="A25" s="220" t="s">
        <v>593</v>
      </c>
      <c r="B25" s="220">
        <f>IFERROR(VLOOKUP(A25,MEMORIA!$A:$I,2,FALSE),"NÃO TEM")</f>
        <v>104723</v>
      </c>
      <c r="C25" s="220" t="str">
        <f>IFERROR(VLOOKUP(A25,MEMORIA!$A:$I,4,FALSE),"NÃO TEM")</f>
        <v>SINAPI</v>
      </c>
      <c r="D25" s="221" t="str">
        <f>IFERROR(VLOOKUP(A25,MEMORIA!$A:$I,3,FALSE),"NÃO TEM")</f>
        <v>PAREDE COM SISTEMA EM CHAPAS DE GESSO PARA DRYWALL, USO INTERNO, COM DUAS FACES DUPLAS E ESTRUTURA METÁLICA COM GUIAS DUPLAS PARA PAREDES COM ÁREA LÍQUIDA MENOR QUE 6 M2, COM VÃOS.
AF_07/2023_PS</v>
      </c>
      <c r="E25" s="220" t="str">
        <f>IFERROR(VLOOKUP(A25,MEMORIA!$A:$I,5,FALSE),"NÃO TEM")</f>
        <v>m²</v>
      </c>
      <c r="F25" s="222">
        <f>IFERROR(VLOOKUP(A25,MEMORIA!$A:$I,6,FALSE),"NÃO TEM")</f>
        <v>172.47499999999999</v>
      </c>
      <c r="G25" s="222">
        <f>IFERROR(VLOOKUP(A25,MEMORIA!$A:$I,7,FALSE),"NÃO TEM")</f>
        <v>203.3</v>
      </c>
      <c r="H25" s="222">
        <f t="shared" si="0"/>
        <v>258.8</v>
      </c>
      <c r="I25" s="222">
        <f t="shared" si="1"/>
        <v>44636.53</v>
      </c>
      <c r="J25" s="223">
        <f t="shared" si="2"/>
        <v>1.3828398624589457E-2</v>
      </c>
      <c r="K25" s="225">
        <f t="shared" si="3"/>
        <v>0.5889756145176489</v>
      </c>
    </row>
    <row r="26" spans="1:11" ht="60" x14ac:dyDescent="0.2">
      <c r="A26" s="220" t="s">
        <v>505</v>
      </c>
      <c r="B26" s="220">
        <f>IFERROR(VLOOKUP(A26,MEMORIA!$A:$I,2,FALSE),"NÃO TEM")</f>
        <v>100764</v>
      </c>
      <c r="C26" s="220" t="str">
        <f>IFERROR(VLOOKUP(A26,MEMORIA!$A:$I,4,FALSE),"NÃO TEM")</f>
        <v>SINAPI</v>
      </c>
      <c r="D26" s="221" t="str">
        <f>IFERROR(VLOOKUP(A26,MEMORIA!$A:$I,3,FALSE),"NÃO TEM")</f>
        <v>VIGA METÁLICA EM PERFIL LAMINADO OU SOLDADO EM AÇO ESTRUTURAL, COM CONEXÕES SOLDADAS, INCLUSOS MÃO DE OBRA, TRANSPORTE E IÇAMENTO UTILIZANDO GUINDASTE - FORNECIMENTO E INSTALAÇÃO. AF_01/2020_PA</v>
      </c>
      <c r="E26" s="220" t="str">
        <f>IFERROR(VLOOKUP(A26,MEMORIA!$A:$I,5,FALSE),"NÃO TEM")</f>
        <v>KG</v>
      </c>
      <c r="F26" s="222">
        <f>IFERROR(VLOOKUP(A26,MEMORIA!$A:$I,6,FALSE),"NÃO TEM")</f>
        <v>1957.5</v>
      </c>
      <c r="G26" s="222">
        <f>IFERROR(VLOOKUP(A26,MEMORIA!$A:$I,7,FALSE),"NÃO TEM")</f>
        <v>15.290000000000001</v>
      </c>
      <c r="H26" s="222">
        <f t="shared" si="0"/>
        <v>19.46</v>
      </c>
      <c r="I26" s="222">
        <f t="shared" si="1"/>
        <v>38092.949999999997</v>
      </c>
      <c r="J26" s="223">
        <f t="shared" si="2"/>
        <v>1.1801197301549986E-2</v>
      </c>
      <c r="K26" s="225">
        <f t="shared" si="3"/>
        <v>0.60077681181919884</v>
      </c>
    </row>
    <row r="27" spans="1:11" ht="30" x14ac:dyDescent="0.2">
      <c r="A27" s="220" t="s">
        <v>636</v>
      </c>
      <c r="B27" s="220">
        <f>IFERROR(VLOOKUP(A27,MEMORIA!$A:$I,2,FALSE),"NÃO TEM")</f>
        <v>3395</v>
      </c>
      <c r="C27" s="220" t="str">
        <f>IFERROR(VLOOKUP(A27,MEMORIA!$A:$I,4,FALSE),"NÃO TEM")</f>
        <v>ORSE</v>
      </c>
      <c r="D27" s="221" t="str">
        <f>IFERROR(VLOOKUP(A27,MEMORIA!$A:$I,3,FALSE),"NÃO TEM")</f>
        <v>PONTO DE LUZ EM TETO OU PAREDE, COM ELETRODUTO DE PVC FLEXIVEL SANFONADO EMBUTIDO Ø 3/4" EXCLUINDO LUMINÁRIA</v>
      </c>
      <c r="E27" s="220" t="str">
        <f>IFERROR(VLOOKUP(A27,MEMORIA!$A:$I,5,FALSE),"NÃO TEM")</f>
        <v>un</v>
      </c>
      <c r="F27" s="222">
        <f>IFERROR(VLOOKUP(A27,MEMORIA!$A:$I,6,FALSE),"NÃO TEM")</f>
        <v>111</v>
      </c>
      <c r="G27" s="222">
        <f>IFERROR(VLOOKUP(A27,MEMORIA!$A:$I,7,FALSE),"NÃO TEM")</f>
        <v>268.07</v>
      </c>
      <c r="H27" s="222">
        <f t="shared" si="0"/>
        <v>341.25</v>
      </c>
      <c r="I27" s="222">
        <f t="shared" si="1"/>
        <v>37878.75</v>
      </c>
      <c r="J27" s="223">
        <f t="shared" si="2"/>
        <v>1.1734838133725178E-2</v>
      </c>
      <c r="K27" s="225">
        <f t="shared" si="3"/>
        <v>0.61251164995292406</v>
      </c>
    </row>
    <row r="28" spans="1:11" ht="30" x14ac:dyDescent="0.2">
      <c r="A28" s="220" t="s">
        <v>356</v>
      </c>
      <c r="B28" s="220">
        <f>IFERROR(VLOOKUP(A28,MEMORIA!$A:$I,2,FALSE),"NÃO TEM")</f>
        <v>102184</v>
      </c>
      <c r="C28" s="220" t="str">
        <f>IFERROR(VLOOKUP(A28,MEMORIA!$A:$I,4,FALSE),"NÃO TEM")</f>
        <v>SINAPI</v>
      </c>
      <c r="D28" s="221" t="str">
        <f>IFERROR(VLOOKUP(A28,MEMORIA!$A:$I,3,FALSE),"NÃO TEM")</f>
        <v>PORTA DE ABRIR COM MOLA HIDRÁULICA, EM VIDRO TEMPERADO, 90X210 CM, ESPESSURA 10 MM, INCLUSIVE ACESSÓRIOS. AF_01/2021</v>
      </c>
      <c r="E28" s="220" t="str">
        <f>IFERROR(VLOOKUP(A28,MEMORIA!$A:$I,5,FALSE),"NÃO TEM")</f>
        <v>UN</v>
      </c>
      <c r="F28" s="222">
        <f>IFERROR(VLOOKUP(A28,MEMORIA!$A:$I,6,FALSE),"NÃO TEM")</f>
        <v>15</v>
      </c>
      <c r="G28" s="222">
        <f>IFERROR(VLOOKUP(A28,MEMORIA!$A:$I,7,FALSE),"NÃO TEM")</f>
        <v>1961.63</v>
      </c>
      <c r="H28" s="222">
        <f t="shared" si="0"/>
        <v>2497.15</v>
      </c>
      <c r="I28" s="222">
        <f t="shared" si="1"/>
        <v>37457.25</v>
      </c>
      <c r="J28" s="223">
        <f t="shared" si="2"/>
        <v>1.1604257418327622E-2</v>
      </c>
      <c r="K28" s="225">
        <f t="shared" si="3"/>
        <v>0.62411590737125167</v>
      </c>
    </row>
    <row r="29" spans="1:11" ht="45" x14ac:dyDescent="0.2">
      <c r="A29" s="220" t="s">
        <v>359</v>
      </c>
      <c r="B29" s="220">
        <f>IFERROR(VLOOKUP(A29,MEMORIA!$A:$I,2,FALSE),"NÃO TEM")</f>
        <v>94569</v>
      </c>
      <c r="C29" s="220" t="str">
        <f>IFERROR(VLOOKUP(A29,MEMORIA!$A:$I,4,FALSE),"NÃO TEM")</f>
        <v>SINAPI</v>
      </c>
      <c r="D29" s="221" t="str">
        <f>IFERROR(VLOOKUP(A29,MEMORIA!$A:$I,3,FALSE),"NÃO TEM")</f>
        <v>JANELA DE ALUMÍNIO TIPO MAXIM-AR, COM VIDROS, BATENTE E FERRAGENS, EXCLUSIVE ALIZAR, ACABAMENTO E CONTRAMARCO, FIXAÇÃO COM PARAFUSO. FORNECIMENTO E INSTALAÇÃO. AF_11/2024</v>
      </c>
      <c r="E29" s="220" t="str">
        <f>IFERROR(VLOOKUP(A29,MEMORIA!$A:$I,5,FALSE),"NÃO TEM")</f>
        <v>m²</v>
      </c>
      <c r="F29" s="222">
        <f>IFERROR(VLOOKUP(A29,MEMORIA!$A:$I,6,FALSE),"NÃO TEM")</f>
        <v>42</v>
      </c>
      <c r="G29" s="222">
        <f>IFERROR(VLOOKUP(A29,MEMORIA!$A:$I,7,FALSE),"NÃO TEM")</f>
        <v>682.08</v>
      </c>
      <c r="H29" s="222">
        <f t="shared" si="0"/>
        <v>868.29</v>
      </c>
      <c r="I29" s="222">
        <f t="shared" si="1"/>
        <v>36468.18</v>
      </c>
      <c r="J29" s="223">
        <f t="shared" si="2"/>
        <v>1.1297843496196518E-2</v>
      </c>
      <c r="K29" s="225">
        <f t="shared" si="3"/>
        <v>0.63541375086744822</v>
      </c>
    </row>
    <row r="30" spans="1:11" ht="60" x14ac:dyDescent="0.2">
      <c r="A30" s="220" t="s">
        <v>29</v>
      </c>
      <c r="B30" s="220">
        <f>IFERROR(VLOOKUP(A30,MEMORIA!$A:$I,2,FALSE),"NÃO TEM")</f>
        <v>104723</v>
      </c>
      <c r="C30" s="220" t="str">
        <f>IFERROR(VLOOKUP(A30,MEMORIA!$A:$I,4,FALSE),"NÃO TEM")</f>
        <v>SINAPI</v>
      </c>
      <c r="D30" s="221" t="str">
        <f>IFERROR(VLOOKUP(A30,MEMORIA!$A:$I,3,FALSE),"NÃO TEM")</f>
        <v>PAREDE COM SISTEMA EM CHAPAS DE GESSO PARA DRYWALL, USO INTERNO, COM DUAS FACES DUPLAS E ESTRUTURA METÁLICA COM GUIAS DUPLAS PARA PAREDES COM ÁREA LÍQUIDA MENOR QUE 6 M2, COM VÃOS.
AF_07/2023_PS</v>
      </c>
      <c r="E30" s="220" t="str">
        <f>IFERROR(VLOOKUP(A30,MEMORIA!$A:$I,5,FALSE),"NÃO TEM")</f>
        <v>m²</v>
      </c>
      <c r="F30" s="222">
        <f>IFERROR(VLOOKUP(A30,MEMORIA!$A:$I,6,FALSE),"NÃO TEM")</f>
        <v>135.875</v>
      </c>
      <c r="G30" s="222">
        <f>IFERROR(VLOOKUP(A30,MEMORIA!$A:$I,7,FALSE),"NÃO TEM")</f>
        <v>203.3</v>
      </c>
      <c r="H30" s="222">
        <f t="shared" si="0"/>
        <v>258.8</v>
      </c>
      <c r="I30" s="222">
        <f t="shared" si="1"/>
        <v>35164.449999999997</v>
      </c>
      <c r="J30" s="223">
        <f t="shared" si="2"/>
        <v>1.0893947894570764E-2</v>
      </c>
      <c r="K30" s="225">
        <f t="shared" si="3"/>
        <v>0.64630769876201899</v>
      </c>
    </row>
    <row r="31" spans="1:11" ht="30" x14ac:dyDescent="0.2">
      <c r="A31" s="220" t="s">
        <v>380</v>
      </c>
      <c r="B31" s="220">
        <f>IFERROR(VLOOKUP(A31,MEMORIA!$A:$I,2,FALSE),"NÃO TEM")</f>
        <v>96110</v>
      </c>
      <c r="C31" s="220" t="str">
        <f>IFERROR(VLOOKUP(A31,MEMORIA!$A:$I,4,FALSE),"NÃO TEM")</f>
        <v>SINAPI</v>
      </c>
      <c r="D31" s="221" t="str">
        <f>IFERROR(VLOOKUP(A31,MEMORIA!$A:$I,3,FALSE),"NÃO TEM")</f>
        <v>FORRO EM DRYWALL PARA AMBIENTES RESIDENCIAIS, INCLUSIVE ESTRUTURA UNIDIRECIONAL DE FIXAÇÃO.AF_08/2023_PS</v>
      </c>
      <c r="E31" s="220" t="str">
        <f>IFERROR(VLOOKUP(A31,MEMORIA!$A:$I,5,FALSE),"NÃO TEM")</f>
        <v>m²</v>
      </c>
      <c r="F31" s="222">
        <f>IFERROR(VLOOKUP(A31,MEMORIA!$A:$I,6,FALSE),"NÃO TEM")</f>
        <v>404.05999999999995</v>
      </c>
      <c r="G31" s="222">
        <f>IFERROR(VLOOKUP(A31,MEMORIA!$A:$I,7,FALSE),"NÃO TEM")</f>
        <v>65.42</v>
      </c>
      <c r="H31" s="222">
        <f t="shared" si="0"/>
        <v>83.28</v>
      </c>
      <c r="I31" s="222">
        <f t="shared" si="1"/>
        <v>33650.120000000003</v>
      </c>
      <c r="J31" s="223">
        <f t="shared" si="2"/>
        <v>1.0424808405251713E-2</v>
      </c>
      <c r="K31" s="225">
        <f t="shared" si="3"/>
        <v>0.65673250716727072</v>
      </c>
    </row>
    <row r="32" spans="1:11" ht="45" x14ac:dyDescent="0.2">
      <c r="A32" s="220" t="s">
        <v>612</v>
      </c>
      <c r="B32" s="220">
        <f>IFERROR(VLOOKUP(A32,MEMORIA!$A:$I,2,FALSE),"NÃO TEM")</f>
        <v>94569</v>
      </c>
      <c r="C32" s="220" t="str">
        <f>IFERROR(VLOOKUP(A32,MEMORIA!$A:$I,4,FALSE),"NÃO TEM")</f>
        <v>SINAPI</v>
      </c>
      <c r="D32" s="221" t="str">
        <f>IFERROR(VLOOKUP(A32,MEMORIA!$A:$I,3,FALSE),"NÃO TEM")</f>
        <v>JANELA DE ALUMÍNIO TIPO MAXIM-AR, COM VIDROS, BATENTE E FERRAGENS, EXCLUSIVE ALIZAR, ACABAMENTO E CONTRAMARCO, FIXAÇÃO COM PARAFUSO. FORNECIMENTO E INSTALAÇÃO. AF_11/2024</v>
      </c>
      <c r="E32" s="220" t="str">
        <f>IFERROR(VLOOKUP(A32,MEMORIA!$A:$I,5,FALSE),"NÃO TEM")</f>
        <v>m²</v>
      </c>
      <c r="F32" s="222">
        <f>IFERROR(VLOOKUP(A32,MEMORIA!$A:$I,6,FALSE),"NÃO TEM")</f>
        <v>37.4</v>
      </c>
      <c r="G32" s="222">
        <f>IFERROR(VLOOKUP(A32,MEMORIA!$A:$I,7,FALSE),"NÃO TEM")</f>
        <v>682.08</v>
      </c>
      <c r="H32" s="222">
        <f t="shared" si="0"/>
        <v>868.29</v>
      </c>
      <c r="I32" s="222">
        <f t="shared" si="1"/>
        <v>32474.05</v>
      </c>
      <c r="J32" s="223">
        <f t="shared" si="2"/>
        <v>1.0060461876289426E-2</v>
      </c>
      <c r="K32" s="225">
        <f t="shared" si="3"/>
        <v>0.66679296904356011</v>
      </c>
    </row>
    <row r="33" spans="1:11" ht="30" x14ac:dyDescent="0.2">
      <c r="A33" s="220" t="s">
        <v>403</v>
      </c>
      <c r="B33" s="220">
        <f>IFERROR(VLOOKUP(A33,MEMORIA!$A:$I,2,FALSE),"NÃO TEM")</f>
        <v>3395</v>
      </c>
      <c r="C33" s="220" t="str">
        <f>IFERROR(VLOOKUP(A33,MEMORIA!$A:$I,4,FALSE),"NÃO TEM")</f>
        <v>ORSE</v>
      </c>
      <c r="D33" s="221" t="str">
        <f>IFERROR(VLOOKUP(A33,MEMORIA!$A:$I,3,FALSE),"NÃO TEM")</f>
        <v>PONTO DE LUZ EM TETO OU PAREDE, COM ELETRODUTO DE PVC FLEXIVEL SANFONADO EMBUTIDO Ø 3/4" EXCLUINDO LUMINÁRIA</v>
      </c>
      <c r="E33" s="220" t="str">
        <f>IFERROR(VLOOKUP(A33,MEMORIA!$A:$I,5,FALSE),"NÃO TEM")</f>
        <v>un</v>
      </c>
      <c r="F33" s="222">
        <f>IFERROR(VLOOKUP(A33,MEMORIA!$A:$I,6,FALSE),"NÃO TEM")</f>
        <v>94</v>
      </c>
      <c r="G33" s="222">
        <f>IFERROR(VLOOKUP(A33,MEMORIA!$A:$I,7,FALSE),"NÃO TEM")</f>
        <v>268.07</v>
      </c>
      <c r="H33" s="222">
        <f t="shared" si="0"/>
        <v>341.25</v>
      </c>
      <c r="I33" s="222">
        <f t="shared" si="1"/>
        <v>32077.5</v>
      </c>
      <c r="J33" s="223">
        <f t="shared" si="2"/>
        <v>9.9376106718033035E-3</v>
      </c>
      <c r="K33" s="225">
        <f t="shared" si="3"/>
        <v>0.67673057971536343</v>
      </c>
    </row>
    <row r="34" spans="1:11" ht="30" x14ac:dyDescent="0.2">
      <c r="A34" s="220" t="s">
        <v>540</v>
      </c>
      <c r="B34" s="220">
        <f>IFERROR(VLOOKUP(A34,MEMORIA!$A:$I,2,FALSE),"NÃO TEM")</f>
        <v>97633</v>
      </c>
      <c r="C34" s="220" t="str">
        <f>IFERROR(VLOOKUP(A34,MEMORIA!$A:$I,4,FALSE),"NÃO TEM")</f>
        <v>SINAPI</v>
      </c>
      <c r="D34" s="221" t="str">
        <f>IFERROR(VLOOKUP(A34,MEMORIA!$A:$I,3,FALSE),"NÃO TEM")</f>
        <v>DEMOLIÇÃO DE REVESTIMENTO CERÂMICO, DE FORMA MANUAL, SEM REAPROVEITAMENTO. AF_12/2017</v>
      </c>
      <c r="E34" s="220" t="str">
        <f>IFERROR(VLOOKUP(A34,MEMORIA!$A:$I,5,FALSE),"NÃO TEM")</f>
        <v>m²</v>
      </c>
      <c r="F34" s="222">
        <f>IFERROR(VLOOKUP(A34,MEMORIA!$A:$I,6,FALSE),"NÃO TEM")</f>
        <v>1103.9995999999999</v>
      </c>
      <c r="G34" s="222">
        <f>IFERROR(VLOOKUP(A34,MEMORIA!$A:$I,7,FALSE),"NÃO TEM")</f>
        <v>21.41</v>
      </c>
      <c r="H34" s="222">
        <f t="shared" si="0"/>
        <v>27.25</v>
      </c>
      <c r="I34" s="222">
        <f t="shared" si="1"/>
        <v>30083.99</v>
      </c>
      <c r="J34" s="223">
        <f t="shared" si="2"/>
        <v>9.3200212009796248E-3</v>
      </c>
      <c r="K34" s="225">
        <f t="shared" si="3"/>
        <v>0.68605060091634307</v>
      </c>
    </row>
    <row r="35" spans="1:11" ht="30" x14ac:dyDescent="0.2">
      <c r="A35" s="220" t="s">
        <v>609</v>
      </c>
      <c r="B35" s="220">
        <f>IFERROR(VLOOKUP(A35,MEMORIA!$A:$I,2,FALSE),"NÃO TEM")</f>
        <v>102184</v>
      </c>
      <c r="C35" s="220" t="str">
        <f>IFERROR(VLOOKUP(A35,MEMORIA!$A:$I,4,FALSE),"NÃO TEM")</f>
        <v>SINAPI</v>
      </c>
      <c r="D35" s="221" t="str">
        <f>IFERROR(VLOOKUP(A35,MEMORIA!$A:$I,3,FALSE),"NÃO TEM")</f>
        <v>PORTA DE ABRIR COM MOLA HIDRÁULICA, EM VIDRO TEMPERADO, 90X210 CM, ESPESSURA 10 MM, INCLUSIVE ACESSÓRIOS. AF_01/2021</v>
      </c>
      <c r="E35" s="220" t="str">
        <f>IFERROR(VLOOKUP(A35,MEMORIA!$A:$I,5,FALSE),"NÃO TEM")</f>
        <v>UN</v>
      </c>
      <c r="F35" s="222">
        <f>IFERROR(VLOOKUP(A35,MEMORIA!$A:$I,6,FALSE),"NÃO TEM")</f>
        <v>12</v>
      </c>
      <c r="G35" s="222">
        <f>IFERROR(VLOOKUP(A35,MEMORIA!$A:$I,7,FALSE),"NÃO TEM")</f>
        <v>1961.63</v>
      </c>
      <c r="H35" s="222">
        <f t="shared" si="0"/>
        <v>2497.15</v>
      </c>
      <c r="I35" s="222">
        <f t="shared" si="1"/>
        <v>29965.8</v>
      </c>
      <c r="J35" s="223">
        <f t="shared" si="2"/>
        <v>9.2834059346620975E-3</v>
      </c>
      <c r="K35" s="225">
        <f t="shared" si="3"/>
        <v>0.69533400685100522</v>
      </c>
    </row>
    <row r="36" spans="1:11" ht="15" x14ac:dyDescent="0.2">
      <c r="A36" s="220" t="s">
        <v>648</v>
      </c>
      <c r="B36" s="220">
        <f>IFERROR(VLOOKUP(A36,MEMORIA!$A:$I,2,FALSE),"NÃO TEM")</f>
        <v>13947</v>
      </c>
      <c r="C36" s="220" t="str">
        <f>IFERROR(VLOOKUP(A36,MEMORIA!$A:$I,4,FALSE),"NÃO TEM")</f>
        <v>ORSE</v>
      </c>
      <c r="D36" s="221" t="str">
        <f>IFERROR(VLOOKUP(A36,MEMORIA!$A:$I,3,FALSE),"NÃO TEM")</f>
        <v>LUMINÁRIA PLAFON (SOBREPOR) 40 X 40 - 36 W - 6000K - G- LIGHT OU SIMILAR</v>
      </c>
      <c r="E36" s="220" t="str">
        <f>IFERROR(VLOOKUP(A36,MEMORIA!$A:$I,5,FALSE),"NÃO TEM")</f>
        <v>un</v>
      </c>
      <c r="F36" s="222">
        <f>IFERROR(VLOOKUP(A36,MEMORIA!$A:$I,6,FALSE),"NÃO TEM")</f>
        <v>115</v>
      </c>
      <c r="G36" s="222">
        <f>IFERROR(VLOOKUP(A36,MEMORIA!$A:$I,7,FALSE),"NÃO TEM")</f>
        <v>203</v>
      </c>
      <c r="H36" s="222">
        <f t="shared" si="0"/>
        <v>258.42</v>
      </c>
      <c r="I36" s="222">
        <f t="shared" si="1"/>
        <v>29718.3</v>
      </c>
      <c r="J36" s="223">
        <f t="shared" si="2"/>
        <v>9.2067304256208283E-3</v>
      </c>
      <c r="K36" s="225">
        <f t="shared" si="3"/>
        <v>0.70454073727662603</v>
      </c>
    </row>
    <row r="37" spans="1:11" ht="60" x14ac:dyDescent="0.2">
      <c r="A37" s="220" t="s">
        <v>426</v>
      </c>
      <c r="B37" s="220">
        <f>IFERROR(VLOOKUP(A37,MEMORIA!$A:$I,2,FALSE),"NÃO TEM")</f>
        <v>100776</v>
      </c>
      <c r="C37" s="220" t="str">
        <f>IFERROR(VLOOKUP(A37,MEMORIA!$A:$I,4,FALSE),"NÃO TEM")</f>
        <v>SINAPI</v>
      </c>
      <c r="D37" s="221" t="str">
        <f>IFERROR(VLOOKUP(A37,MEMORIA!$A:$I,3,FALSE),"NÃO TEM")</f>
        <v>ESTRUTURA TRELIÇADA DE COBERTURA, TIPO ARCO, COM LIGAÇÕES PARAFUSADAS, INCLUSOS PERFIS METÁLICOS, CHAPAS METÁLICAS, MÃO DE OBRA E TRANSPORTE COM GUINDASTE - FORNECIMENTO E INSTALAÇÃO. AF_01/2020_PSA</v>
      </c>
      <c r="E37" s="220" t="str">
        <f>IFERROR(VLOOKUP(A37,MEMORIA!$A:$I,5,FALSE),"NÃO TEM")</f>
        <v>KG</v>
      </c>
      <c r="F37" s="222">
        <f>IFERROR(VLOOKUP(A37,MEMORIA!$A:$I,6,FALSE),"NÃO TEM")</f>
        <v>1204</v>
      </c>
      <c r="G37" s="222">
        <f>IFERROR(VLOOKUP(A37,MEMORIA!$A:$I,7,FALSE),"NÃO TEM")</f>
        <v>18.700000000000003</v>
      </c>
      <c r="H37" s="222">
        <f t="shared" si="0"/>
        <v>23.81</v>
      </c>
      <c r="I37" s="222">
        <f t="shared" si="1"/>
        <v>28667.24</v>
      </c>
      <c r="J37" s="223">
        <f t="shared" si="2"/>
        <v>8.8811119992252066E-3</v>
      </c>
      <c r="K37" s="225">
        <f t="shared" si="3"/>
        <v>0.71342184927585128</v>
      </c>
    </row>
    <row r="38" spans="1:11" ht="45" x14ac:dyDescent="0.2">
      <c r="A38" s="220" t="s">
        <v>366</v>
      </c>
      <c r="B38" s="220">
        <f>IFERROR(VLOOKUP(A38,MEMORIA!$A:$I,2,FALSE),"NÃO TEM")</f>
        <v>88478</v>
      </c>
      <c r="C38" s="220" t="str">
        <f>IFERROR(VLOOKUP(A38,MEMORIA!$A:$I,4,FALSE),"NÃO TEM")</f>
        <v>SINAPI</v>
      </c>
      <c r="D38" s="221" t="str">
        <f>IFERROR(VLOOKUP(A38,MEMORIA!$A:$I,3,FALSE),"NÃO TEM")</f>
        <v>CONTRAPISO COM ARGAMASSA AUTONIVELANTE, APLICADO SOBRE LAJE, ADERIDO, ESPESSURA 4CM.
AF_07/2021</v>
      </c>
      <c r="E38" s="220" t="str">
        <f>IFERROR(VLOOKUP(A38,MEMORIA!$A:$I,5,FALSE),"NÃO TEM")</f>
        <v>m²</v>
      </c>
      <c r="F38" s="222">
        <f>IFERROR(VLOOKUP(A38,MEMORIA!$A:$I,6,FALSE),"NÃO TEM")</f>
        <v>568</v>
      </c>
      <c r="G38" s="222">
        <f>IFERROR(VLOOKUP(A38,MEMORIA!$A:$I,7,FALSE),"NÃO TEM")</f>
        <v>38.72</v>
      </c>
      <c r="H38" s="222">
        <f t="shared" si="0"/>
        <v>49.29</v>
      </c>
      <c r="I38" s="222">
        <f t="shared" si="1"/>
        <v>27996.720000000001</v>
      </c>
      <c r="J38" s="223">
        <f t="shared" si="2"/>
        <v>8.6733848787308547E-3</v>
      </c>
      <c r="K38" s="225">
        <f t="shared" si="3"/>
        <v>0.7220952341545821</v>
      </c>
    </row>
    <row r="39" spans="1:11" ht="45" x14ac:dyDescent="0.2">
      <c r="A39" s="220" t="s">
        <v>754</v>
      </c>
      <c r="B39" s="220">
        <f>IFERROR(VLOOKUP(A39,MEMORIA!$A:$I,2,FALSE),"NÃO TEM")</f>
        <v>11177</v>
      </c>
      <c r="C39" s="220" t="str">
        <f>IFERROR(VLOOKUP(A39,MEMORIA!$A:$I,4,FALSE),"NÃO TEM")</f>
        <v>ORSE</v>
      </c>
      <c r="D39" s="221" t="str">
        <f>IFERROR(VLOOKUP(A39,MEMORIA!$A:$I,3,FALSE),"NÃO TEM")</f>
        <v>REVESTIMENTO CERÂMICO PARA PAREDE, 10 X 10 CM OU SIMILAR, TIPO A (EXTRA) - CORES QUENTES , ASSENTADA EM ARGAMASSA PRÉ-FABRICADA DE CIMENTO COLANTE ACII E REJUNTE CIMENTÍCIO.</v>
      </c>
      <c r="E39" s="220" t="str">
        <f>IFERROR(VLOOKUP(A39,MEMORIA!$A:$I,5,FALSE),"NÃO TEM")</f>
        <v>m²</v>
      </c>
      <c r="F39" s="222">
        <f>IFERROR(VLOOKUP(A39,MEMORIA!$A:$I,6,FALSE),"NÃO TEM")</f>
        <v>161.83999999999997</v>
      </c>
      <c r="G39" s="222">
        <f>IFERROR(VLOOKUP(A39,MEMORIA!$A:$I,7,FALSE),"NÃO TEM")</f>
        <v>123.61000000000001</v>
      </c>
      <c r="H39" s="222">
        <f t="shared" si="0"/>
        <v>157.36000000000001</v>
      </c>
      <c r="I39" s="222">
        <f t="shared" si="1"/>
        <v>25467.14</v>
      </c>
      <c r="J39" s="223">
        <f t="shared" si="2"/>
        <v>7.8897209023243327E-3</v>
      </c>
      <c r="K39" s="225">
        <f t="shared" si="3"/>
        <v>0.72998495505690641</v>
      </c>
    </row>
    <row r="40" spans="1:11" ht="45" x14ac:dyDescent="0.2">
      <c r="A40" s="220" t="s">
        <v>405</v>
      </c>
      <c r="B40" s="220">
        <f>IFERROR(VLOOKUP(A40,MEMORIA!$A:$I,2,FALSE),"NÃO TEM")</f>
        <v>3398</v>
      </c>
      <c r="C40" s="220" t="str">
        <f>IFERROR(VLOOKUP(A40,MEMORIA!$A:$I,4,FALSE),"NÃO TEM")</f>
        <v>ORSE</v>
      </c>
      <c r="D40" s="221" t="str">
        <f>IFERROR(VLOOKUP(A40,MEMORIA!$A:$I,3,FALSE),"NÃO TEM")</f>
        <v>PONTO DE TOMADA 2P+T, ABNT, 10 A, DE USO GERAL, EM PISOS, COM ELETRODUTO DE PVC FLEXÍVEL SANFONADO EMBUTIDO Ø 3/4", INCLUSIVE ATERRAMENTO</v>
      </c>
      <c r="E40" s="220" t="str">
        <f>IFERROR(VLOOKUP(A40,MEMORIA!$A:$I,5,FALSE),"NÃO TEM")</f>
        <v>pt</v>
      </c>
      <c r="F40" s="222">
        <f>IFERROR(VLOOKUP(A40,MEMORIA!$A:$I,6,FALSE),"NÃO TEM")</f>
        <v>75</v>
      </c>
      <c r="G40" s="222">
        <f>IFERROR(VLOOKUP(A40,MEMORIA!$A:$I,7,FALSE),"NÃO TEM")</f>
        <v>257.56</v>
      </c>
      <c r="H40" s="222">
        <f t="shared" si="0"/>
        <v>327.87</v>
      </c>
      <c r="I40" s="222">
        <f t="shared" si="1"/>
        <v>24590.25</v>
      </c>
      <c r="J40" s="223">
        <f t="shared" si="2"/>
        <v>7.6180603482912069E-3</v>
      </c>
      <c r="K40" s="225">
        <f t="shared" si="3"/>
        <v>0.73760301540519757</v>
      </c>
    </row>
    <row r="41" spans="1:11" ht="15" x14ac:dyDescent="0.2">
      <c r="A41" s="220" t="s">
        <v>415</v>
      </c>
      <c r="B41" s="220">
        <f>IFERROR(VLOOKUP(A41,MEMORIA!$A:$I,2,FALSE),"NÃO TEM")</f>
        <v>13947</v>
      </c>
      <c r="C41" s="220" t="str">
        <f>IFERROR(VLOOKUP(A41,MEMORIA!$A:$I,4,FALSE),"NÃO TEM")</f>
        <v>ORSE</v>
      </c>
      <c r="D41" s="221" t="str">
        <f>IFERROR(VLOOKUP(A41,MEMORIA!$A:$I,3,FALSE),"NÃO TEM")</f>
        <v>LUMINÁRIA PLAFON (SOBREPOR) 40 X 40 - 36 W - 6000K - G- LIGHT OU SIMILAR</v>
      </c>
      <c r="E41" s="220" t="str">
        <f>IFERROR(VLOOKUP(A41,MEMORIA!$A:$I,5,FALSE),"NÃO TEM")</f>
        <v>un</v>
      </c>
      <c r="F41" s="222">
        <f>IFERROR(VLOOKUP(A41,MEMORIA!$A:$I,6,FALSE),"NÃO TEM")</f>
        <v>94</v>
      </c>
      <c r="G41" s="222">
        <f>IFERROR(VLOOKUP(A41,MEMORIA!$A:$I,7,FALSE),"NÃO TEM")</f>
        <v>203</v>
      </c>
      <c r="H41" s="222">
        <f t="shared" si="0"/>
        <v>258.42</v>
      </c>
      <c r="I41" s="222">
        <f t="shared" si="1"/>
        <v>24291.48</v>
      </c>
      <c r="J41" s="223">
        <f t="shared" si="2"/>
        <v>7.525501391377025E-3</v>
      </c>
      <c r="K41" s="225">
        <f t="shared" si="3"/>
        <v>0.74512851679657455</v>
      </c>
    </row>
    <row r="42" spans="1:11" ht="45" x14ac:dyDescent="0.2">
      <c r="A42" s="220" t="s">
        <v>638</v>
      </c>
      <c r="B42" s="220">
        <f>IFERROR(VLOOKUP(A42,MEMORIA!$A:$I,2,FALSE),"NÃO TEM")</f>
        <v>3398</v>
      </c>
      <c r="C42" s="220" t="str">
        <f>IFERROR(VLOOKUP(A42,MEMORIA!$A:$I,4,FALSE),"NÃO TEM")</f>
        <v>ORSE</v>
      </c>
      <c r="D42" s="221" t="str">
        <f>IFERROR(VLOOKUP(A42,MEMORIA!$A:$I,3,FALSE),"NÃO TEM")</f>
        <v>PONTO DE TOMADA 2P+T, ABNT, 10 A, DE USO GERAL, EM PISOS, COM ELETRODUTO DE PVC FLEXÍVEL SANFONADO EMBUTIDO Ø 3/4", INCLUSIVE ATERRAMENTO</v>
      </c>
      <c r="E42" s="220" t="str">
        <f>IFERROR(VLOOKUP(A42,MEMORIA!$A:$I,5,FALSE),"NÃO TEM")</f>
        <v>pt</v>
      </c>
      <c r="F42" s="222">
        <f>IFERROR(VLOOKUP(A42,MEMORIA!$A:$I,6,FALSE),"NÃO TEM")</f>
        <v>73</v>
      </c>
      <c r="G42" s="222">
        <f>IFERROR(VLOOKUP(A42,MEMORIA!$A:$I,7,FALSE),"NÃO TEM")</f>
        <v>257.56</v>
      </c>
      <c r="H42" s="222">
        <f t="shared" si="0"/>
        <v>327.87</v>
      </c>
      <c r="I42" s="222">
        <f t="shared" si="1"/>
        <v>23934.51</v>
      </c>
      <c r="J42" s="223">
        <f t="shared" si="2"/>
        <v>7.4149120723367747E-3</v>
      </c>
      <c r="K42" s="225">
        <f t="shared" si="3"/>
        <v>0.75254342886891135</v>
      </c>
    </row>
    <row r="43" spans="1:11" ht="30" x14ac:dyDescent="0.2">
      <c r="A43" s="220" t="s">
        <v>400</v>
      </c>
      <c r="B43" s="220">
        <f>IFERROR(VLOOKUP(A43,MEMORIA!$A:$I,2,FALSE),"NÃO TEM")</f>
        <v>3230</v>
      </c>
      <c r="C43" s="220" t="str">
        <f>IFERROR(VLOOKUP(A43,MEMORIA!$A:$I,4,FALSE),"NÃO TEM")</f>
        <v>ORSE</v>
      </c>
      <c r="D43" s="221" t="str">
        <f>IFERROR(VLOOKUP(A43,MEMORIA!$A:$I,3,FALSE),"NÃO TEM")</f>
        <v>CALHA DE CONCRETO E ALVENARIA, REVESTIDA INTERNAMENTE, COM GRELHA DE CONCRETO, SEÇÃO 0,30 X 0,50 M</v>
      </c>
      <c r="E43" s="220" t="str">
        <f>IFERROR(VLOOKUP(A43,MEMORIA!$A:$I,5,FALSE),"NÃO TEM")</f>
        <v>m</v>
      </c>
      <c r="F43" s="222">
        <f>IFERROR(VLOOKUP(A43,MEMORIA!$A:$I,6,FALSE),"NÃO TEM")</f>
        <v>62</v>
      </c>
      <c r="G43" s="222">
        <f>IFERROR(VLOOKUP(A43,MEMORIA!$A:$I,7,FALSE),"NÃO TEM")</f>
        <v>301.40000000000003</v>
      </c>
      <c r="H43" s="222">
        <f t="shared" si="0"/>
        <v>383.68</v>
      </c>
      <c r="I43" s="222">
        <f t="shared" si="1"/>
        <v>23788.16</v>
      </c>
      <c r="J43" s="223">
        <f t="shared" si="2"/>
        <v>7.3695728369905537E-3</v>
      </c>
      <c r="K43" s="225">
        <f t="shared" si="3"/>
        <v>0.75991300170590192</v>
      </c>
    </row>
    <row r="44" spans="1:11" ht="30" x14ac:dyDescent="0.2">
      <c r="A44" s="220" t="s">
        <v>506</v>
      </c>
      <c r="B44" s="220">
        <f>IFERROR(VLOOKUP(A44,MEMORIA!$A:$I,2,FALSE),"NÃO TEM")</f>
        <v>9215</v>
      </c>
      <c r="C44" s="220" t="str">
        <f>IFERROR(VLOOKUP(A44,MEMORIA!$A:$I,4,FALSE),"NÃO TEM")</f>
        <v>ORSE</v>
      </c>
      <c r="D44" s="221" t="str">
        <f>IFERROR(VLOOKUP(A44,MEMORIA!$A:$I,3,FALSE),"NÃO TEM")</f>
        <v>CHAPA POLICARBONATO ALVEOLAR DE 8MM, APOIADO EM ESTRUTURA METÁLICA EM METALON, FORNECIMENTO E INSTALAÇÃO</v>
      </c>
      <c r="E44" s="220" t="str">
        <f>IFERROR(VLOOKUP(A44,MEMORIA!$A:$I,5,FALSE),"NÃO TEM")</f>
        <v>m²</v>
      </c>
      <c r="F44" s="222">
        <f>IFERROR(VLOOKUP(A44,MEMORIA!$A:$I,6,FALSE),"NÃO TEM")</f>
        <v>107.22</v>
      </c>
      <c r="G44" s="222">
        <f>IFERROR(VLOOKUP(A44,MEMORIA!$A:$I,7,FALSE),"NÃO TEM")</f>
        <v>155</v>
      </c>
      <c r="H44" s="222">
        <f t="shared" si="0"/>
        <v>197.32</v>
      </c>
      <c r="I44" s="222">
        <f t="shared" si="1"/>
        <v>21156.65</v>
      </c>
      <c r="J44" s="223">
        <f t="shared" si="2"/>
        <v>6.5543309428604908E-3</v>
      </c>
      <c r="K44" s="225">
        <f t="shared" si="3"/>
        <v>0.76646733264876243</v>
      </c>
    </row>
    <row r="45" spans="1:11" ht="30" x14ac:dyDescent="0.2">
      <c r="A45" s="220" t="s">
        <v>800</v>
      </c>
      <c r="B45" s="220">
        <f>IFERROR(VLOOKUP(A45,MEMORIA!$A:$I,2,FALSE),"NÃO TEM")</f>
        <v>2070405</v>
      </c>
      <c r="C45" s="220" t="str">
        <f>IFERROR(VLOOKUP(A45,MEMORIA!$A:$I,4,FALSE),"NÃO TEM")</f>
        <v>CAERN</v>
      </c>
      <c r="D45" s="221" t="str">
        <f>IFERROR(VLOOKUP(A45,MEMORIA!$A:$I,3,FALSE),"NÃO TEM")</f>
        <v>INSTALAÇÃO DE AR CONDICIONADO 7.500 A 24.000 BTUS</v>
      </c>
      <c r="E45" s="220" t="str">
        <f>IFERROR(VLOOKUP(A45,MEMORIA!$A:$I,5,FALSE),"NÃO TEM")</f>
        <v>un</v>
      </c>
      <c r="F45" s="222">
        <f>IFERROR(VLOOKUP(A45,MEMORIA!$A:$I,6,FALSE),"NÃO TEM")</f>
        <v>25</v>
      </c>
      <c r="G45" s="222">
        <f>IFERROR(VLOOKUP(A45,MEMORIA!$A:$I,7,FALSE),"NÃO TEM")</f>
        <v>620.69999999999993</v>
      </c>
      <c r="H45" s="222">
        <f t="shared" si="0"/>
        <v>790.15</v>
      </c>
      <c r="I45" s="222">
        <f t="shared" si="1"/>
        <v>19753.75</v>
      </c>
      <c r="J45" s="223">
        <f t="shared" si="2"/>
        <v>6.1197124716120179E-3</v>
      </c>
      <c r="K45" s="225">
        <f t="shared" si="3"/>
        <v>0.77258704512037446</v>
      </c>
    </row>
    <row r="46" spans="1:11" ht="30" x14ac:dyDescent="0.2">
      <c r="A46" s="220" t="s">
        <v>360</v>
      </c>
      <c r="B46" s="220">
        <f>IFERROR(VLOOKUP(A46,MEMORIA!$A:$I,2,FALSE),"NÃO TEM")</f>
        <v>91338</v>
      </c>
      <c r="C46" s="220" t="str">
        <f>IFERROR(VLOOKUP(A46,MEMORIA!$A:$I,4,FALSE),"NÃO TEM")</f>
        <v>SINAPI</v>
      </c>
      <c r="D46" s="221" t="str">
        <f>IFERROR(VLOOKUP(A46,MEMORIA!$A:$I,3,FALSE),"NÃO TEM")</f>
        <v>PORTA DE ALUMÍNIO DE ABRIR COM LAMBRI, COM GUARNIÇÃO, FIXAÇÃO COM PARAFUSOS - FORNECIMENTO E INSTALAÇÃO. AF_12/2019</v>
      </c>
      <c r="E46" s="220" t="str">
        <f>IFERROR(VLOOKUP(A46,MEMORIA!$A:$I,5,FALSE),"NÃO TEM")</f>
        <v>m²</v>
      </c>
      <c r="F46" s="222">
        <f>IFERROR(VLOOKUP(A46,MEMORIA!$A:$I,6,FALSE),"NÃO TEM")</f>
        <v>17.009999999999998</v>
      </c>
      <c r="G46" s="222">
        <f>IFERROR(VLOOKUP(A46,MEMORIA!$A:$I,7,FALSE),"NÃO TEM")</f>
        <v>873.24</v>
      </c>
      <c r="H46" s="222">
        <f t="shared" si="0"/>
        <v>1111.6300000000001</v>
      </c>
      <c r="I46" s="222">
        <f t="shared" si="1"/>
        <v>18908.830000000002</v>
      </c>
      <c r="J46" s="223">
        <f t="shared" si="2"/>
        <v>5.857956224746769E-3</v>
      </c>
      <c r="K46" s="225">
        <f t="shared" si="3"/>
        <v>0.77844500134512118</v>
      </c>
    </row>
    <row r="47" spans="1:11" ht="30" x14ac:dyDescent="0.2">
      <c r="A47" s="220" t="s">
        <v>252</v>
      </c>
      <c r="B47" s="220">
        <f>IFERROR(VLOOKUP(A47,MEMORIA!$A:$I,2,FALSE),"NÃO TEM")</f>
        <v>88494</v>
      </c>
      <c r="C47" s="220" t="str">
        <f>IFERROR(VLOOKUP(A47,MEMORIA!$A:$I,4,FALSE),"NÃO TEM")</f>
        <v>SINAPI</v>
      </c>
      <c r="D47" s="221" t="str">
        <f>IFERROR(VLOOKUP(A47,MEMORIA!$A:$I,3,FALSE),"NÃO TEM")</f>
        <v>EMASSAMENTO COM MASSA LÁTEX, APLICAÇÃO EM TETO, UMA DEMÃO, LIXAMENTO MANUAL. AF_04/2023</v>
      </c>
      <c r="E47" s="220" t="str">
        <f>IFERROR(VLOOKUP(A47,MEMORIA!$A:$I,5,FALSE),"NÃO TEM")</f>
        <v>m²</v>
      </c>
      <c r="F47" s="222">
        <f>IFERROR(VLOOKUP(A47,MEMORIA!$A:$I,6,FALSE),"NÃO TEM")</f>
        <v>711.19999999999993</v>
      </c>
      <c r="G47" s="222">
        <f>IFERROR(VLOOKUP(A47,MEMORIA!$A:$I,7,FALSE),"NÃO TEM")</f>
        <v>18.450000000000003</v>
      </c>
      <c r="H47" s="222">
        <f t="shared" si="0"/>
        <v>23.49</v>
      </c>
      <c r="I47" s="222">
        <f t="shared" si="1"/>
        <v>16706.09</v>
      </c>
      <c r="J47" s="223">
        <f t="shared" si="2"/>
        <v>5.1755472922798366E-3</v>
      </c>
      <c r="K47" s="225">
        <f t="shared" si="3"/>
        <v>0.78362054863740105</v>
      </c>
    </row>
    <row r="48" spans="1:11" ht="30" x14ac:dyDescent="0.2">
      <c r="A48" s="220" t="s">
        <v>363</v>
      </c>
      <c r="B48" s="220">
        <f>IFERROR(VLOOKUP(A48,MEMORIA!$A:$I,2,FALSE),"NÃO TEM")</f>
        <v>92402</v>
      </c>
      <c r="C48" s="220" t="str">
        <f>IFERROR(VLOOKUP(A48,MEMORIA!$A:$I,4,FALSE),"NÃO TEM")</f>
        <v>SINAPI</v>
      </c>
      <c r="D48" s="221" t="str">
        <f>IFERROR(VLOOKUP(A48,MEMORIA!$A:$I,3,FALSE),"NÃO TEM")</f>
        <v>EXECUÇÃO DE PAVIMENTO EM PISO INTERTRAVADO, COM BLOCO 16 FACES DE 22 X 11 CM, ESPESSURA 10 CM. AF_10/2022</v>
      </c>
      <c r="E48" s="220" t="str">
        <f>IFERROR(VLOOKUP(A48,MEMORIA!$A:$I,5,FALSE),"NÃO TEM")</f>
        <v>m²</v>
      </c>
      <c r="F48" s="222">
        <f>IFERROR(VLOOKUP(A48,MEMORIA!$A:$I,6,FALSE),"NÃO TEM")</f>
        <v>188.55280000000002</v>
      </c>
      <c r="G48" s="222">
        <f>IFERROR(VLOOKUP(A48,MEMORIA!$A:$I,7,FALSE),"NÃO TEM")</f>
        <v>68.34</v>
      </c>
      <c r="H48" s="222">
        <f t="shared" si="0"/>
        <v>87</v>
      </c>
      <c r="I48" s="222">
        <f t="shared" si="1"/>
        <v>16404.09</v>
      </c>
      <c r="J48" s="223">
        <f t="shared" si="2"/>
        <v>5.0819876812476612E-3</v>
      </c>
      <c r="K48" s="225">
        <f t="shared" si="3"/>
        <v>0.78870253631864873</v>
      </c>
    </row>
    <row r="49" spans="1:11" ht="90" x14ac:dyDescent="0.2">
      <c r="A49" s="220" t="s">
        <v>427</v>
      </c>
      <c r="B49" s="220" t="str">
        <f>IFERROR(VLOOKUP(A49,MEMORIA!$A:$I,2,FALSE),"NÃO TEM")</f>
        <v>CPU2</v>
      </c>
      <c r="C49" s="220" t="str">
        <f>IFERROR(VLOOKUP(A49,MEMORIA!$A:$I,4,FALSE),"NÃO TEM")</f>
        <v>Próprio</v>
      </c>
      <c r="D49" s="221" t="str">
        <f>IFERROR(VLOOKUP(A49,MEMORIA!$A:$I,3,FALSE),"NÃO TEM")</f>
        <v>FORNECIMENTO E INSTALAÇÃO DE PAREDE DE DIVISÓRIAS, COM 10 MM DE ESPESSURA, NA ELEVAÇÃO PAINEL EM VIDRO SIMPLES DO PISO AO TETO, ESTRUTURA 100% EM PERFIS DE ALUMÍNIO EXTRUDADO ANODIZADO NA COR BRONZE, COMPOSTO DE QUADRO DE VIDROS TEMPERADO COM 10 MM DE ESPESSURA, USAR GUIA NO PISO E TETO. (DIVISORIAS COM CERTIFICAÇÃO DA ABNT) MARCA DIVIFORMA OU SIMILAR</v>
      </c>
      <c r="E49" s="220" t="str">
        <f>IFERROR(VLOOKUP(A49,MEMORIA!$A:$I,5,FALSE),"NÃO TEM")</f>
        <v>m²</v>
      </c>
      <c r="F49" s="222">
        <f>IFERROR(VLOOKUP(A49,MEMORIA!$A:$I,6,FALSE),"NÃO TEM")</f>
        <v>22</v>
      </c>
      <c r="G49" s="222">
        <f>IFERROR(VLOOKUP(A49,MEMORIA!$A:$I,7,FALSE),"NÃO TEM")</f>
        <v>557</v>
      </c>
      <c r="H49" s="222">
        <f t="shared" si="0"/>
        <v>709.06</v>
      </c>
      <c r="I49" s="222">
        <f t="shared" si="1"/>
        <v>15599.32</v>
      </c>
      <c r="J49" s="223">
        <f t="shared" si="2"/>
        <v>4.8326699058491062E-3</v>
      </c>
      <c r="K49" s="225">
        <f t="shared" si="3"/>
        <v>0.7935352062244978</v>
      </c>
    </row>
    <row r="50" spans="1:11" ht="60" x14ac:dyDescent="0.2">
      <c r="A50" s="226" t="s">
        <v>554</v>
      </c>
      <c r="B50" s="226">
        <f>IFERROR(VLOOKUP(A50,MEMORIA!$A:$I,2,FALSE),"NÃO TEM")</f>
        <v>100978</v>
      </c>
      <c r="C50" s="226" t="str">
        <f>IFERROR(VLOOKUP(A50,MEMORIA!$A:$I,4,FALSE),"NÃO TEM")</f>
        <v>SINAPI</v>
      </c>
      <c r="D50" s="227" t="str">
        <f>IFERROR(VLOOKUP(A50,MEMORIA!$A:$I,3,FALSE),"NÃO TEM")</f>
        <v>CARGA, MANOBRA E DESCARGA DE SOLOS E MATERIAIS GRANULARES EM CAMINHÃO BASCULANTE 10 M³ - CARGA COM ESCAVADEIRA HIDRÁULICA (CAÇAMBA DE 1,20 M³ / 155 HP) E DESCARGA LIVRE (UNIDADE: M3). AF_07/2020</v>
      </c>
      <c r="E50" s="226" t="str">
        <f>IFERROR(VLOOKUP(A50,MEMORIA!$A:$I,5,FALSE),"NÃO TEM")</f>
        <v>m³</v>
      </c>
      <c r="F50" s="228">
        <f>IFERROR(VLOOKUP(A50,MEMORIA!$A:$I,6,FALSE),"NÃO TEM")</f>
        <v>452</v>
      </c>
      <c r="G50" s="228">
        <f>IFERROR(VLOOKUP(A50,MEMORIA!$A:$I,7,FALSE),"NÃO TEM")</f>
        <v>27.009999999999998</v>
      </c>
      <c r="H50" s="228">
        <f t="shared" si="0"/>
        <v>34.380000000000003</v>
      </c>
      <c r="I50" s="228">
        <f t="shared" si="1"/>
        <v>15539.76</v>
      </c>
      <c r="J50" s="229">
        <f t="shared" si="2"/>
        <v>4.8142182156733571E-3</v>
      </c>
      <c r="K50" s="230">
        <f t="shared" si="3"/>
        <v>0.79834942444017121</v>
      </c>
    </row>
    <row r="51" spans="1:11" ht="30" x14ac:dyDescent="0.2">
      <c r="A51" s="226" t="s">
        <v>602</v>
      </c>
      <c r="B51" s="226">
        <f>IFERROR(VLOOKUP(A51,MEMORIA!$A:$I,2,FALSE),"NÃO TEM")</f>
        <v>88494</v>
      </c>
      <c r="C51" s="226" t="str">
        <f>IFERROR(VLOOKUP(A51,MEMORIA!$A:$I,4,FALSE),"NÃO TEM")</f>
        <v>SINAPI</v>
      </c>
      <c r="D51" s="227" t="str">
        <f>IFERROR(VLOOKUP(A51,MEMORIA!$A:$I,3,FALSE),"NÃO TEM")</f>
        <v>EMASSAMENTO COM MASSA LÁTEX, APLICAÇÃO EM TETO, UMA DEMÃO, LIXAMENTO MANUAL. AF_04/2023</v>
      </c>
      <c r="E51" s="226" t="str">
        <f>IFERROR(VLOOKUP(A51,MEMORIA!$A:$I,5,FALSE),"NÃO TEM")</f>
        <v>m²</v>
      </c>
      <c r="F51" s="228">
        <f>IFERROR(VLOOKUP(A51,MEMORIA!$A:$I,6,FALSE),"NÃO TEM")</f>
        <v>627.19999999999993</v>
      </c>
      <c r="G51" s="228">
        <f>IFERROR(VLOOKUP(A51,MEMORIA!$A:$I,7,FALSE),"NÃO TEM")</f>
        <v>18.450000000000003</v>
      </c>
      <c r="H51" s="228">
        <f t="shared" si="0"/>
        <v>23.49</v>
      </c>
      <c r="I51" s="228">
        <f t="shared" si="1"/>
        <v>14732.93</v>
      </c>
      <c r="J51" s="229">
        <f t="shared" si="2"/>
        <v>4.5642622521995498E-3</v>
      </c>
      <c r="K51" s="230">
        <f t="shared" si="3"/>
        <v>0.80291368669237073</v>
      </c>
    </row>
    <row r="52" spans="1:11" ht="30" x14ac:dyDescent="0.2">
      <c r="A52" s="226" t="s">
        <v>778</v>
      </c>
      <c r="B52" s="226">
        <f>IFERROR(VLOOKUP(A52,MEMORIA!$A:$I,2,FALSE),"NÃO TEM")</f>
        <v>1060206</v>
      </c>
      <c r="C52" s="226" t="str">
        <f>IFERROR(VLOOKUP(A52,MEMORIA!$A:$I,4,FALSE),"NÃO TEM")</f>
        <v>CAERN</v>
      </c>
      <c r="D52" s="227" t="str">
        <f>IFERROR(VLOOKUP(A52,MEMORIA!$A:$I,3,FALSE),"NÃO TEM")</f>
        <v>PONTO DE LÓGICA EMBUTIDO, INCLUSIVE FIAÇÃO E TOMADA. R_05/2019</v>
      </c>
      <c r="E52" s="226" t="str">
        <f>IFERROR(VLOOKUP(A52,MEMORIA!$A:$I,5,FALSE),"NÃO TEM")</f>
        <v>un</v>
      </c>
      <c r="F52" s="228">
        <f>IFERROR(VLOOKUP(A52,MEMORIA!$A:$I,6,FALSE),"NÃO TEM")</f>
        <v>46</v>
      </c>
      <c r="G52" s="228">
        <f>IFERROR(VLOOKUP(A52,MEMORIA!$A:$I,7,FALSE),"NÃO TEM")</f>
        <v>247.51999999999998</v>
      </c>
      <c r="H52" s="228">
        <f t="shared" si="0"/>
        <v>315.08999999999997</v>
      </c>
      <c r="I52" s="228">
        <f t="shared" si="1"/>
        <v>14494.14</v>
      </c>
      <c r="J52" s="229">
        <f t="shared" si="2"/>
        <v>4.4902851014764593E-3</v>
      </c>
      <c r="K52" s="230">
        <f t="shared" si="3"/>
        <v>0.80740397179384715</v>
      </c>
    </row>
    <row r="53" spans="1:11" ht="45" x14ac:dyDescent="0.2">
      <c r="A53" s="226" t="s">
        <v>364</v>
      </c>
      <c r="B53" s="226">
        <f>IFERROR(VLOOKUP(A53,MEMORIA!$A:$I,2,FALSE),"NÃO TEM")</f>
        <v>94995</v>
      </c>
      <c r="C53" s="226" t="str">
        <f>IFERROR(VLOOKUP(A53,MEMORIA!$A:$I,4,FALSE),"NÃO TEM")</f>
        <v>SINAPI</v>
      </c>
      <c r="D53" s="227" t="str">
        <f>IFERROR(VLOOKUP(A53,MEMORIA!$A:$I,3,FALSE),"NÃO TEM")</f>
        <v>EXECUÇÃO DE PASSEIO (CALÇADA) OU PISO DE CONCRETO COM CONCRETO MOLDADO IN LOCO, USINADO,
ACABAMENTO CONVENCIONAL, ESPESSURA 8 CM, ARMADO. AF_08/2022</v>
      </c>
      <c r="E53" s="226" t="str">
        <f>IFERROR(VLOOKUP(A53,MEMORIA!$A:$I,5,FALSE),"NÃO TEM")</f>
        <v>m²</v>
      </c>
      <c r="F53" s="228">
        <f>IFERROR(VLOOKUP(A53,MEMORIA!$A:$I,6,FALSE),"NÃO TEM")</f>
        <v>121.05240000000001</v>
      </c>
      <c r="G53" s="228">
        <f>IFERROR(VLOOKUP(A53,MEMORIA!$A:$I,7,FALSE),"NÃO TEM")</f>
        <v>91.72</v>
      </c>
      <c r="H53" s="228">
        <f t="shared" si="0"/>
        <v>116.76</v>
      </c>
      <c r="I53" s="228">
        <f t="shared" si="1"/>
        <v>14134.08</v>
      </c>
      <c r="J53" s="229">
        <f t="shared" si="2"/>
        <v>4.3787385003233306E-3</v>
      </c>
      <c r="K53" s="230">
        <f t="shared" si="3"/>
        <v>0.81178271029417048</v>
      </c>
    </row>
    <row r="54" spans="1:11" ht="30" x14ac:dyDescent="0.2">
      <c r="A54" s="226" t="s">
        <v>253</v>
      </c>
      <c r="B54" s="226">
        <f>IFERROR(VLOOKUP(A54,MEMORIA!$A:$I,2,FALSE),"NÃO TEM")</f>
        <v>88497</v>
      </c>
      <c r="C54" s="226" t="str">
        <f>IFERROR(VLOOKUP(A54,MEMORIA!$A:$I,4,FALSE),"NÃO TEM")</f>
        <v>SINAPI</v>
      </c>
      <c r="D54" s="227" t="str">
        <f>IFERROR(VLOOKUP(A54,MEMORIA!$A:$I,3,FALSE),"NÃO TEM")</f>
        <v>EMASSAMENTO COM MASSA LÁTEX, APLICAÇÃO EM PAREDES, UMA DEMÃO, LIXAMENTO MANUAL. AF_04/2023</v>
      </c>
      <c r="E54" s="226" t="str">
        <f>IFERROR(VLOOKUP(A54,MEMORIA!$A:$I,5,FALSE),"NÃO TEM")</f>
        <v>m²</v>
      </c>
      <c r="F54" s="228">
        <f>IFERROR(VLOOKUP(A54,MEMORIA!$A:$I,6,FALSE),"NÃO TEM")</f>
        <v>711.19999999999993</v>
      </c>
      <c r="G54" s="228">
        <f>IFERROR(VLOOKUP(A54,MEMORIA!$A:$I,7,FALSE),"NÃO TEM")</f>
        <v>15.09</v>
      </c>
      <c r="H54" s="228">
        <f t="shared" si="0"/>
        <v>19.21</v>
      </c>
      <c r="I54" s="228">
        <f t="shared" si="1"/>
        <v>13662.15</v>
      </c>
      <c r="J54" s="229">
        <f t="shared" si="2"/>
        <v>4.2325345690835481E-3</v>
      </c>
      <c r="K54" s="230">
        <f t="shared" si="3"/>
        <v>0.81601524486325405</v>
      </c>
    </row>
    <row r="55" spans="1:11" ht="30" x14ac:dyDescent="0.2">
      <c r="A55" s="226" t="s">
        <v>603</v>
      </c>
      <c r="B55" s="226">
        <f>IFERROR(VLOOKUP(A55,MEMORIA!$A:$I,2,FALSE),"NÃO TEM")</f>
        <v>88497</v>
      </c>
      <c r="C55" s="226" t="str">
        <f>IFERROR(VLOOKUP(A55,MEMORIA!$A:$I,4,FALSE),"NÃO TEM")</f>
        <v>SINAPI</v>
      </c>
      <c r="D55" s="227" t="str">
        <f>IFERROR(VLOOKUP(A55,MEMORIA!$A:$I,3,FALSE),"NÃO TEM")</f>
        <v>EMASSAMENTO COM MASSA LÁTEX, APLICAÇÃO EM PAREDES, UMA DEMÃO, LIXAMENTO MANUAL. AF_04/2023</v>
      </c>
      <c r="E55" s="226" t="str">
        <f>IFERROR(VLOOKUP(A55,MEMORIA!$A:$I,5,FALSE),"NÃO TEM")</f>
        <v>m²</v>
      </c>
      <c r="F55" s="228">
        <f>IFERROR(VLOOKUP(A55,MEMORIA!$A:$I,6,FALSE),"NÃO TEM")</f>
        <v>711.19999999999993</v>
      </c>
      <c r="G55" s="228">
        <f>IFERROR(VLOOKUP(A55,MEMORIA!$A:$I,7,FALSE),"NÃO TEM")</f>
        <v>15.09</v>
      </c>
      <c r="H55" s="228">
        <f t="shared" si="0"/>
        <v>19.21</v>
      </c>
      <c r="I55" s="228">
        <f t="shared" si="1"/>
        <v>13662.15</v>
      </c>
      <c r="J55" s="229">
        <f t="shared" si="2"/>
        <v>4.2325345690835481E-3</v>
      </c>
      <c r="K55" s="230">
        <f t="shared" si="3"/>
        <v>0.82024777943233762</v>
      </c>
    </row>
    <row r="56" spans="1:11" ht="15" x14ac:dyDescent="0.2">
      <c r="A56" s="226" t="s">
        <v>639</v>
      </c>
      <c r="B56" s="226" t="str">
        <f>IFERROR(VLOOKUP(A56,MEMORIA!$A:$I,2,FALSE),"NÃO TEM")</f>
        <v>CPU4</v>
      </c>
      <c r="C56" s="226" t="str">
        <f>IFERROR(VLOOKUP(A56,MEMORIA!$A:$I,4,FALSE),"NÃO TEM")</f>
        <v>Próprio</v>
      </c>
      <c r="D56" s="227" t="str">
        <f>IFERROR(VLOOKUP(A56,MEMORIA!$A:$I,3,FALSE),"NÃO TEM")</f>
        <v>RAMAL ELÉTRICO PARA AR CONDICIONADO - BIFÁSICO 220 VAC</v>
      </c>
      <c r="E56" s="226" t="str">
        <f>IFERROR(VLOOKUP(A56,MEMORIA!$A:$I,5,FALSE),"NÃO TEM")</f>
        <v>UN</v>
      </c>
      <c r="F56" s="228">
        <f>IFERROR(VLOOKUP(A56,MEMORIA!$A:$I,6,FALSE),"NÃO TEM")</f>
        <v>25</v>
      </c>
      <c r="G56" s="228">
        <f>IFERROR(VLOOKUP(A56,MEMORIA!$A:$I,7,FALSE),"NÃO TEM")</f>
        <v>423.14</v>
      </c>
      <c r="H56" s="228">
        <f t="shared" si="0"/>
        <v>538.66</v>
      </c>
      <c r="I56" s="228">
        <f t="shared" si="1"/>
        <v>13466.5</v>
      </c>
      <c r="J56" s="229">
        <f t="shared" si="2"/>
        <v>4.1719221919363789E-3</v>
      </c>
      <c r="K56" s="230">
        <f t="shared" si="3"/>
        <v>0.82441970162427403</v>
      </c>
    </row>
    <row r="57" spans="1:11" ht="30" x14ac:dyDescent="0.2">
      <c r="A57" s="226" t="s">
        <v>479</v>
      </c>
      <c r="B57" s="226">
        <f>IFERROR(VLOOKUP(A57,MEMORIA!$A:$I,2,FALSE),"NÃO TEM")</f>
        <v>2070405</v>
      </c>
      <c r="C57" s="226" t="str">
        <f>IFERROR(VLOOKUP(A57,MEMORIA!$A:$I,4,FALSE),"NÃO TEM")</f>
        <v>CAERN</v>
      </c>
      <c r="D57" s="227" t="str">
        <f>IFERROR(VLOOKUP(A57,MEMORIA!$A:$I,3,FALSE),"NÃO TEM")</f>
        <v>INSTALAÇÃO DE AR CONDICIONADO 7.500 A 24.000 BTUS</v>
      </c>
      <c r="E57" s="226" t="str">
        <f>IFERROR(VLOOKUP(A57,MEMORIA!$A:$I,5,FALSE),"NÃO TEM")</f>
        <v>un</v>
      </c>
      <c r="F57" s="228">
        <f>IFERROR(VLOOKUP(A57,MEMORIA!$A:$I,6,FALSE),"NÃO TEM")</f>
        <v>17</v>
      </c>
      <c r="G57" s="228">
        <f>IFERROR(VLOOKUP(A57,MEMORIA!$A:$I,7,FALSE),"NÃO TEM")</f>
        <v>620.69999999999993</v>
      </c>
      <c r="H57" s="228">
        <f t="shared" si="0"/>
        <v>790.15</v>
      </c>
      <c r="I57" s="228">
        <f t="shared" si="1"/>
        <v>13432.55</v>
      </c>
      <c r="J57" s="229">
        <f t="shared" si="2"/>
        <v>4.1614044806961726E-3</v>
      </c>
      <c r="K57" s="230">
        <f t="shared" si="3"/>
        <v>0.82858110610497016</v>
      </c>
    </row>
    <row r="58" spans="1:11" ht="30" x14ac:dyDescent="0.2">
      <c r="A58" s="226" t="s">
        <v>640</v>
      </c>
      <c r="B58" s="226">
        <f>IFERROR(VLOOKUP(A58,MEMORIA!$A:$I,2,FALSE),"NÃO TEM")</f>
        <v>91931</v>
      </c>
      <c r="C58" s="226" t="str">
        <f>IFERROR(VLOOKUP(A58,MEMORIA!$A:$I,4,FALSE),"NÃO TEM")</f>
        <v>SINAPI</v>
      </c>
      <c r="D58" s="227" t="str">
        <f>IFERROR(VLOOKUP(A58,MEMORIA!$A:$I,3,FALSE),"NÃO TEM")</f>
        <v>CABO DE COBRE FLEXÍVEL ISOLADO, 6 MM², ANTI-CHAMA 0,6/1,0 KV, PARA CIRCUITOS TERMINAIS - FORNECIMENTO E INSTALAÇÃO. AF_03/2023</v>
      </c>
      <c r="E58" s="226" t="str">
        <f>IFERROR(VLOOKUP(A58,MEMORIA!$A:$I,5,FALSE),"NÃO TEM")</f>
        <v>M</v>
      </c>
      <c r="F58" s="228">
        <f>IFERROR(VLOOKUP(A58,MEMORIA!$A:$I,6,FALSE),"NÃO TEM")</f>
        <v>890</v>
      </c>
      <c r="G58" s="228">
        <f>IFERROR(VLOOKUP(A58,MEMORIA!$A:$I,7,FALSE),"NÃO TEM")</f>
        <v>11.06</v>
      </c>
      <c r="H58" s="228">
        <f t="shared" si="0"/>
        <v>14.08</v>
      </c>
      <c r="I58" s="228">
        <f t="shared" si="1"/>
        <v>12531.2</v>
      </c>
      <c r="J58" s="229">
        <f t="shared" si="2"/>
        <v>3.8821662177695136E-3</v>
      </c>
      <c r="K58" s="230">
        <f t="shared" si="3"/>
        <v>0.83246327232273964</v>
      </c>
    </row>
    <row r="59" spans="1:11" ht="30" x14ac:dyDescent="0.2">
      <c r="A59" s="226" t="s">
        <v>407</v>
      </c>
      <c r="B59" s="226">
        <f>IFERROR(VLOOKUP(A59,MEMORIA!$A:$I,2,FALSE),"NÃO TEM")</f>
        <v>91931</v>
      </c>
      <c r="C59" s="226" t="str">
        <f>IFERROR(VLOOKUP(A59,MEMORIA!$A:$I,4,FALSE),"NÃO TEM")</f>
        <v>SINAPI</v>
      </c>
      <c r="D59" s="227" t="str">
        <f>IFERROR(VLOOKUP(A59,MEMORIA!$A:$I,3,FALSE),"NÃO TEM")</f>
        <v>CABO DE COBRE FLEXÍVEL ISOLADO, 6 MM², ANTI-CHAMA 0,6/1,0 KV, PARA CIRCUITOS TERMINAIS - FORNECIMENTO E INSTALAÇÃO. AF_03/2023</v>
      </c>
      <c r="E59" s="226" t="str">
        <f>IFERROR(VLOOKUP(A59,MEMORIA!$A:$I,5,FALSE),"NÃO TEM")</f>
        <v>M</v>
      </c>
      <c r="F59" s="228">
        <f>IFERROR(VLOOKUP(A59,MEMORIA!$A:$I,6,FALSE),"NÃO TEM")</f>
        <v>860</v>
      </c>
      <c r="G59" s="228">
        <f>IFERROR(VLOOKUP(A59,MEMORIA!$A:$I,7,FALSE),"NÃO TEM")</f>
        <v>11.06</v>
      </c>
      <c r="H59" s="228">
        <f t="shared" si="0"/>
        <v>14.08</v>
      </c>
      <c r="I59" s="228">
        <f t="shared" si="1"/>
        <v>12108.8</v>
      </c>
      <c r="J59" s="229">
        <f t="shared" si="2"/>
        <v>3.75130668233908E-3</v>
      </c>
      <c r="K59" s="230">
        <f t="shared" si="3"/>
        <v>0.83621457900507867</v>
      </c>
    </row>
    <row r="60" spans="1:11" ht="15" x14ac:dyDescent="0.2">
      <c r="A60" s="226" t="s">
        <v>727</v>
      </c>
      <c r="B60" s="226" t="str">
        <f>IFERROR(VLOOKUP(A60,MEMORIA!$A:$I,2,FALSE),"NÃO TEM")</f>
        <v>C1047</v>
      </c>
      <c r="C60" s="226" t="str">
        <f>IFERROR(VLOOKUP(A60,MEMORIA!$A:$I,4,FALSE),"NÃO TEM")</f>
        <v>SEINFRA</v>
      </c>
      <c r="D60" s="227" t="str">
        <f>IFERROR(VLOOKUP(A60,MEMORIA!$A:$I,3,FALSE),"NÃO TEM")</f>
        <v>DEMOLIÇÃO DE  COBOGÓ, SEM REAPROVEITAMENTO</v>
      </c>
      <c r="E60" s="226" t="str">
        <f>IFERROR(VLOOKUP(A60,MEMORIA!$A:$I,5,FALSE),"NÃO TEM")</f>
        <v>m²</v>
      </c>
      <c r="F60" s="228">
        <f>IFERROR(VLOOKUP(A60,MEMORIA!$A:$I,6,FALSE),"NÃO TEM")</f>
        <v>223.5</v>
      </c>
      <c r="G60" s="228">
        <f>IFERROR(VLOOKUP(A60,MEMORIA!$A:$I,7,FALSE),"NÃO TEM")</f>
        <v>38.44</v>
      </c>
      <c r="H60" s="228">
        <f t="shared" si="0"/>
        <v>48.93</v>
      </c>
      <c r="I60" s="228">
        <f t="shared" si="1"/>
        <v>10935.86</v>
      </c>
      <c r="J60" s="229">
        <f t="shared" si="2"/>
        <v>3.3879298274911351E-3</v>
      </c>
      <c r="K60" s="230">
        <f t="shared" si="3"/>
        <v>0.83960250883256982</v>
      </c>
    </row>
    <row r="61" spans="1:11" ht="30" x14ac:dyDescent="0.2">
      <c r="A61" s="226" t="s">
        <v>614</v>
      </c>
      <c r="B61" s="226">
        <f>IFERROR(VLOOKUP(A61,MEMORIA!$A:$I,2,FALSE),"NÃO TEM")</f>
        <v>98546</v>
      </c>
      <c r="C61" s="226" t="str">
        <f>IFERROR(VLOOKUP(A61,MEMORIA!$A:$I,4,FALSE),"NÃO TEM")</f>
        <v>SINAPI</v>
      </c>
      <c r="D61" s="227" t="str">
        <f>IFERROR(VLOOKUP(A61,MEMORIA!$A:$I,3,FALSE),"NÃO TEM")</f>
        <v>IMPERMEABILIZAÇÃO DE SUPERFÍCIE COM MANTA ASFÁLTICA, UMA CAMADA, INCLUSIVE APLICAÇÃO DE PRIMER ASFÁLTICO, E=4MM. AF_09/2023</v>
      </c>
      <c r="E61" s="226" t="str">
        <f>IFERROR(VLOOKUP(A61,MEMORIA!$A:$I,5,FALSE),"NÃO TEM")</f>
        <v>m²</v>
      </c>
      <c r="F61" s="228">
        <f>IFERROR(VLOOKUP(A61,MEMORIA!$A:$I,6,FALSE),"NÃO TEM")</f>
        <v>64</v>
      </c>
      <c r="G61" s="228">
        <f>IFERROR(VLOOKUP(A61,MEMORIA!$A:$I,7,FALSE),"NÃO TEM")</f>
        <v>132.59</v>
      </c>
      <c r="H61" s="228">
        <f t="shared" si="0"/>
        <v>168.79</v>
      </c>
      <c r="I61" s="228">
        <f t="shared" si="1"/>
        <v>10802.56</v>
      </c>
      <c r="J61" s="229">
        <f t="shared" si="2"/>
        <v>3.3466334826216348E-3</v>
      </c>
      <c r="K61" s="230">
        <f t="shared" si="3"/>
        <v>0.84294914231519147</v>
      </c>
    </row>
    <row r="62" spans="1:11" ht="15" x14ac:dyDescent="0.2">
      <c r="A62" s="226" t="s">
        <v>406</v>
      </c>
      <c r="B62" s="226" t="str">
        <f>IFERROR(VLOOKUP(A62,MEMORIA!$A:$I,2,FALSE),"NÃO TEM")</f>
        <v>CPU4</v>
      </c>
      <c r="C62" s="226" t="str">
        <f>IFERROR(VLOOKUP(A62,MEMORIA!$A:$I,4,FALSE),"NÃO TEM")</f>
        <v>Próprio</v>
      </c>
      <c r="D62" s="227" t="str">
        <f>IFERROR(VLOOKUP(A62,MEMORIA!$A:$I,3,FALSE),"NÃO TEM")</f>
        <v>RAMAL ELÉTRICO PARA AR CONDICIONADO - BIFÁSICO 220 VAC</v>
      </c>
      <c r="E62" s="226" t="str">
        <f>IFERROR(VLOOKUP(A62,MEMORIA!$A:$I,5,FALSE),"NÃO TEM")</f>
        <v>UN</v>
      </c>
      <c r="F62" s="228">
        <f>IFERROR(VLOOKUP(A62,MEMORIA!$A:$I,6,FALSE),"NÃO TEM")</f>
        <v>20</v>
      </c>
      <c r="G62" s="228">
        <f>IFERROR(VLOOKUP(A62,MEMORIA!$A:$I,7,FALSE),"NÃO TEM")</f>
        <v>423.14</v>
      </c>
      <c r="H62" s="228">
        <f t="shared" si="0"/>
        <v>538.66</v>
      </c>
      <c r="I62" s="228">
        <f t="shared" si="1"/>
        <v>10773.2</v>
      </c>
      <c r="J62" s="229">
        <f t="shared" si="2"/>
        <v>3.3375377535491036E-3</v>
      </c>
      <c r="K62" s="230">
        <f t="shared" si="3"/>
        <v>0.84628668006874053</v>
      </c>
    </row>
    <row r="63" spans="1:11" ht="60" x14ac:dyDescent="0.2">
      <c r="A63" s="226" t="s">
        <v>416</v>
      </c>
      <c r="B63" s="226" t="str">
        <f>IFERROR(VLOOKUP(A63,MEMORIA!$A:$I,2,FALSE),"NÃO TEM")</f>
        <v>CPU5</v>
      </c>
      <c r="C63" s="226" t="str">
        <f>IFERROR(VLOOKUP(A63,MEMORIA!$A:$I,4,FALSE),"NÃO TEM")</f>
        <v>Próprio</v>
      </c>
      <c r="D63" s="227" t="str">
        <f>IFERROR(VLOOKUP(A63,MEMORIA!$A:$I,3,FALSE),"NÃO TEM")</f>
        <v>POSTE PARA ILUMINAÇÃO PÚBLICA COM 02 PÉTALAS, EM TUBO RETANGULAR DE AÇO GALVANIZADO 120 X 60 X 3 MM, H=5.00M, INCLUSO BASE DE CONCRETO, PINTURA, RELÉ FOTOELÉTRICO E LUMINÁRIA DE LED DE 50W. FORNECIMENTO E INSTALAÇÃO.</v>
      </c>
      <c r="E63" s="226" t="str">
        <f>IFERROR(VLOOKUP(A63,MEMORIA!$A:$I,5,FALSE),"NÃO TEM")</f>
        <v>UN</v>
      </c>
      <c r="F63" s="228">
        <f>IFERROR(VLOOKUP(A63,MEMORIA!$A:$I,6,FALSE),"NÃO TEM")</f>
        <v>6</v>
      </c>
      <c r="G63" s="228">
        <f>IFERROR(VLOOKUP(A63,MEMORIA!$A:$I,7,FALSE),"NÃO TEM")</f>
        <v>1336.92</v>
      </c>
      <c r="H63" s="228">
        <f t="shared" si="0"/>
        <v>1701.9</v>
      </c>
      <c r="I63" s="228">
        <f t="shared" si="1"/>
        <v>10211.4</v>
      </c>
      <c r="J63" s="229">
        <f t="shared" si="2"/>
        <v>3.1634920930263349E-3</v>
      </c>
      <c r="K63" s="230">
        <f t="shared" si="3"/>
        <v>0.84945017216176688</v>
      </c>
    </row>
    <row r="64" spans="1:11" ht="30" x14ac:dyDescent="0.2">
      <c r="A64" s="226" t="s">
        <v>254</v>
      </c>
      <c r="B64" s="226">
        <f>IFERROR(VLOOKUP(A64,MEMORIA!$A:$I,2,FALSE),"NÃO TEM")</f>
        <v>88489</v>
      </c>
      <c r="C64" s="226" t="str">
        <f>IFERROR(VLOOKUP(A64,MEMORIA!$A:$I,4,FALSE),"NÃO TEM")</f>
        <v>SINAPI</v>
      </c>
      <c r="D64" s="227" t="str">
        <f>IFERROR(VLOOKUP(A64,MEMORIA!$A:$I,3,FALSE),"NÃO TEM")</f>
        <v>PINTURA LÁTEX ACRÍLICA PREMIUM, APLICAÇÃO MANUAL EM PAREDES, DUAS DEMÃOS. AF_04/2023</v>
      </c>
      <c r="E64" s="226" t="str">
        <f>IFERROR(VLOOKUP(A64,MEMORIA!$A:$I,5,FALSE),"NÃO TEM")</f>
        <v>m²</v>
      </c>
      <c r="F64" s="228">
        <f>IFERROR(VLOOKUP(A64,MEMORIA!$A:$I,6,FALSE),"NÃO TEM")</f>
        <v>1260</v>
      </c>
      <c r="G64" s="228">
        <f>IFERROR(VLOOKUP(A64,MEMORIA!$A:$I,7,FALSE),"NÃO TEM")</f>
        <v>12.29</v>
      </c>
      <c r="H64" s="228">
        <f t="shared" si="0"/>
        <v>15.65</v>
      </c>
      <c r="I64" s="228">
        <f t="shared" si="1"/>
        <v>19719</v>
      </c>
      <c r="J64" s="229">
        <f t="shared" si="2"/>
        <v>6.1089469203425874E-3</v>
      </c>
      <c r="K64" s="230">
        <f t="shared" si="3"/>
        <v>0.85555911908210946</v>
      </c>
    </row>
    <row r="65" spans="1:11" ht="30" x14ac:dyDescent="0.2">
      <c r="A65" s="226" t="s">
        <v>604</v>
      </c>
      <c r="B65" s="226">
        <f>IFERROR(VLOOKUP(A65,MEMORIA!$A:$I,2,FALSE),"NÃO TEM")</f>
        <v>88489</v>
      </c>
      <c r="C65" s="226" t="str">
        <f>IFERROR(VLOOKUP(A65,MEMORIA!$A:$I,4,FALSE),"NÃO TEM")</f>
        <v>SINAPI</v>
      </c>
      <c r="D65" s="227" t="str">
        <f>IFERROR(VLOOKUP(A65,MEMORIA!$A:$I,3,FALSE),"NÃO TEM")</f>
        <v>PINTURA LÁTEX ACRÍLICA PREMIUM, APLICAÇÃO MANUAL EM PAREDES, DUAS DEMÃOS. AF_04/2023</v>
      </c>
      <c r="E65" s="226" t="str">
        <f>IFERROR(VLOOKUP(A65,MEMORIA!$A:$I,5,FALSE),"NÃO TEM")</f>
        <v>m²</v>
      </c>
      <c r="F65" s="228">
        <f>IFERROR(VLOOKUP(A65,MEMORIA!$A:$I,6,FALSE),"NÃO TEM")</f>
        <v>1178.8</v>
      </c>
      <c r="G65" s="228">
        <f>IFERROR(VLOOKUP(A65,MEMORIA!$A:$I,7,FALSE),"NÃO TEM")</f>
        <v>12.29</v>
      </c>
      <c r="H65" s="228">
        <f t="shared" si="0"/>
        <v>15.65</v>
      </c>
      <c r="I65" s="228">
        <f t="shared" si="1"/>
        <v>18448.22</v>
      </c>
      <c r="J65" s="229">
        <f t="shared" si="2"/>
        <v>5.71525922992051E-3</v>
      </c>
      <c r="K65" s="230">
        <f t="shared" si="3"/>
        <v>0.86127437831203002</v>
      </c>
    </row>
    <row r="66" spans="1:11" ht="30" x14ac:dyDescent="0.2">
      <c r="A66" s="226" t="s">
        <v>763</v>
      </c>
      <c r="B66" s="226" t="str">
        <f>IFERROR(VLOOKUP(A66,MEMORIA!$A:$I,2,FALSE),"NÃO TEM")</f>
        <v>CPU6</v>
      </c>
      <c r="C66" s="226" t="str">
        <f>IFERROR(VLOOKUP(A66,MEMORIA!$A:$I,4,FALSE),"NÃO TEM")</f>
        <v>Próprio</v>
      </c>
      <c r="D66" s="227" t="str">
        <f>IFERROR(VLOOKUP(A66,MEMORIA!$A:$I,3,FALSE),"NÃO TEM")</f>
        <v>CÂMERA IP 2 MP COM IR 30M, TIPO BULLET, SISTEMA POE (INSTALAÇÃO INCLUSA)</v>
      </c>
      <c r="E66" s="226" t="str">
        <f>IFERROR(VLOOKUP(A66,MEMORIA!$A:$I,5,FALSE),"NÃO TEM")</f>
        <v>UN</v>
      </c>
      <c r="F66" s="228">
        <f>IFERROR(VLOOKUP(A66,MEMORIA!$A:$I,6,FALSE),"NÃO TEM")</f>
        <v>16</v>
      </c>
      <c r="G66" s="228">
        <f>IFERROR(VLOOKUP(A66,MEMORIA!$A:$I,7,FALSE),"NÃO TEM")</f>
        <v>482.01</v>
      </c>
      <c r="H66" s="228">
        <f t="shared" si="0"/>
        <v>613.6</v>
      </c>
      <c r="I66" s="228">
        <f t="shared" si="1"/>
        <v>9817.6</v>
      </c>
      <c r="J66" s="229">
        <f t="shared" si="2"/>
        <v>3.041492838640671E-3</v>
      </c>
      <c r="K66" s="230">
        <f t="shared" si="3"/>
        <v>0.86431587115067066</v>
      </c>
    </row>
    <row r="67" spans="1:11" ht="30" x14ac:dyDescent="0.2">
      <c r="A67" s="226" t="s">
        <v>789</v>
      </c>
      <c r="B67" s="226" t="str">
        <f>IFERROR(VLOOKUP(A67,MEMORIA!$A:$I,2,FALSE),"NÃO TEM")</f>
        <v>CPU6</v>
      </c>
      <c r="C67" s="226" t="str">
        <f>IFERROR(VLOOKUP(A67,MEMORIA!$A:$I,4,FALSE),"NÃO TEM")</f>
        <v>Próprio</v>
      </c>
      <c r="D67" s="227" t="str">
        <f>IFERROR(VLOOKUP(A67,MEMORIA!$A:$I,3,FALSE),"NÃO TEM")</f>
        <v>CÂMERA IP 2 MP COM IR 30M, TIPO BULLET, SISTEMA POE (INSTALAÇÃO INCLUSA)</v>
      </c>
      <c r="E67" s="226" t="str">
        <f>IFERROR(VLOOKUP(A67,MEMORIA!$A:$I,5,FALSE),"NÃO TEM")</f>
        <v>UN</v>
      </c>
      <c r="F67" s="228">
        <f>IFERROR(VLOOKUP(A67,MEMORIA!$A:$I,6,FALSE),"NÃO TEM")</f>
        <v>16</v>
      </c>
      <c r="G67" s="228">
        <f>IFERROR(VLOOKUP(A67,MEMORIA!$A:$I,7,FALSE),"NÃO TEM")</f>
        <v>482.01</v>
      </c>
      <c r="H67" s="228">
        <f t="shared" si="0"/>
        <v>613.6</v>
      </c>
      <c r="I67" s="228">
        <f t="shared" si="1"/>
        <v>9817.6</v>
      </c>
      <c r="J67" s="229">
        <f t="shared" si="2"/>
        <v>3.041492838640671E-3</v>
      </c>
      <c r="K67" s="230">
        <f t="shared" si="3"/>
        <v>0.86735736398931129</v>
      </c>
    </row>
    <row r="68" spans="1:11" ht="60" x14ac:dyDescent="0.2">
      <c r="A68" s="226" t="s">
        <v>750</v>
      </c>
      <c r="B68" s="226">
        <f>IFERROR(VLOOKUP(A68,MEMORIA!$A:$I,2,FALSE),"NÃO TEM")</f>
        <v>100978</v>
      </c>
      <c r="C68" s="226" t="str">
        <f>IFERROR(VLOOKUP(A68,MEMORIA!$A:$I,4,FALSE),"NÃO TEM")</f>
        <v>SINAPI</v>
      </c>
      <c r="D68" s="227" t="str">
        <f>IFERROR(VLOOKUP(A68,MEMORIA!$A:$I,3,FALSE),"NÃO TEM")</f>
        <v>CARGA, MANOBRA E DESCARGA DE SOLOS E MATERIAIS GRANULARES EM CAMINHÃO BASCULANTE 10 M³ - CARGA COM ESCAVADEIRA HIDRÁULICA (CAÇAMBA DE 1,20 M³ / 155 HP) E DESCARGA LIVRE (UNIDADE: M3). AF_07/2020</v>
      </c>
      <c r="E68" s="226" t="str">
        <f>IFERROR(VLOOKUP(A68,MEMORIA!$A:$I,5,FALSE),"NÃO TEM")</f>
        <v>m³</v>
      </c>
      <c r="F68" s="228">
        <f>IFERROR(VLOOKUP(A68,MEMORIA!$A:$I,6,FALSE),"NÃO TEM")</f>
        <v>285</v>
      </c>
      <c r="G68" s="228">
        <f>IFERROR(VLOOKUP(A68,MEMORIA!$A:$I,7,FALSE),"NÃO TEM")</f>
        <v>27.009999999999998</v>
      </c>
      <c r="H68" s="228">
        <f t="shared" si="0"/>
        <v>34.380000000000003</v>
      </c>
      <c r="I68" s="228">
        <f t="shared" si="1"/>
        <v>9798.2999999999993</v>
      </c>
      <c r="J68" s="229">
        <f t="shared" si="2"/>
        <v>3.0355136979356343E-3</v>
      </c>
      <c r="K68" s="230">
        <f t="shared" si="3"/>
        <v>0.87039287768724694</v>
      </c>
    </row>
    <row r="69" spans="1:11" ht="30" x14ac:dyDescent="0.2">
      <c r="A69" s="226" t="s">
        <v>767</v>
      </c>
      <c r="B69" s="226" t="str">
        <f>IFERROR(VLOOKUP(A69,MEMORIA!$A:$I,2,FALSE),"NÃO TEM")</f>
        <v>CPU8</v>
      </c>
      <c r="C69" s="226" t="str">
        <f>IFERROR(VLOOKUP(A69,MEMORIA!$A:$I,4,FALSE),"NÃO TEM")</f>
        <v>Próprio</v>
      </c>
      <c r="D69" s="227" t="str">
        <f>IFERROR(VLOOKUP(A69,MEMORIA!$A:$I,3,FALSE),"NÃO TEM")</f>
        <v>CABO DE REDE COMUNICAÇÃO LAN 4 PARES 100% COBRE, CAT6, HOMOLOGADO ANATEL (INSTALAÇÃO INCLUSA)</v>
      </c>
      <c r="E69" s="226" t="str">
        <f>IFERROR(VLOOKUP(A69,MEMORIA!$A:$I,5,FALSE),"NÃO TEM")</f>
        <v>UN</v>
      </c>
      <c r="F69" s="228">
        <f>IFERROR(VLOOKUP(A69,MEMORIA!$A:$I,6,FALSE),"NÃO TEM")</f>
        <v>5</v>
      </c>
      <c r="G69" s="228">
        <f>IFERROR(VLOOKUP(A69,MEMORIA!$A:$I,7,FALSE),"NÃO TEM")</f>
        <v>1508.23</v>
      </c>
      <c r="H69" s="228">
        <f t="shared" si="0"/>
        <v>1919.98</v>
      </c>
      <c r="I69" s="228">
        <f t="shared" si="1"/>
        <v>9599.9</v>
      </c>
      <c r="J69" s="229">
        <f t="shared" si="2"/>
        <v>2.9740493706880066E-3</v>
      </c>
      <c r="K69" s="230">
        <f t="shared" si="3"/>
        <v>0.87336692705793495</v>
      </c>
    </row>
    <row r="70" spans="1:11" ht="30" x14ac:dyDescent="0.2">
      <c r="A70" s="226" t="s">
        <v>791</v>
      </c>
      <c r="B70" s="226" t="str">
        <f>IFERROR(VLOOKUP(A70,MEMORIA!$A:$I,2,FALSE),"NÃO TEM")</f>
        <v>CPU8</v>
      </c>
      <c r="C70" s="226" t="str">
        <f>IFERROR(VLOOKUP(A70,MEMORIA!$A:$I,4,FALSE),"NÃO TEM")</f>
        <v>Próprio</v>
      </c>
      <c r="D70" s="227" t="str">
        <f>IFERROR(VLOOKUP(A70,MEMORIA!$A:$I,3,FALSE),"NÃO TEM")</f>
        <v>CABO DE REDE COMUNICAÇÃO LAN 4 PARES 100% COBRE, CAT6, HOMOLOGADO ANATEL (INSTALAÇÃO INCLUSA)</v>
      </c>
      <c r="E70" s="226" t="str">
        <f>IFERROR(VLOOKUP(A70,MEMORIA!$A:$I,5,FALSE),"NÃO TEM")</f>
        <v>UN</v>
      </c>
      <c r="F70" s="228">
        <f>IFERROR(VLOOKUP(A70,MEMORIA!$A:$I,6,FALSE),"NÃO TEM")</f>
        <v>5</v>
      </c>
      <c r="G70" s="228">
        <f>IFERROR(VLOOKUP(A70,MEMORIA!$A:$I,7,FALSE),"NÃO TEM")</f>
        <v>1508.23</v>
      </c>
      <c r="H70" s="228">
        <f t="shared" si="0"/>
        <v>1919.98</v>
      </c>
      <c r="I70" s="228">
        <f t="shared" si="1"/>
        <v>9599.9</v>
      </c>
      <c r="J70" s="229">
        <f t="shared" si="2"/>
        <v>2.9740493706880066E-3</v>
      </c>
      <c r="K70" s="230">
        <f t="shared" si="3"/>
        <v>0.87634097642862296</v>
      </c>
    </row>
    <row r="71" spans="1:11" ht="30" x14ac:dyDescent="0.2">
      <c r="A71" s="226" t="s">
        <v>798</v>
      </c>
      <c r="B71" s="226" t="str">
        <f>IFERROR(VLOOKUP(A71,MEMORIA!$A:$I,2,FALSE),"NÃO TEM")</f>
        <v>CPU7624</v>
      </c>
      <c r="C71" s="226" t="str">
        <f>IFERROR(VLOOKUP(A71,MEMORIA!$A:$I,4,FALSE),"NÃO TEM")</f>
        <v>Próprio</v>
      </c>
      <c r="D71" s="227" t="str">
        <f>IFERROR(VLOOKUP(A71,MEMORIA!$A:$I,3,FALSE),"NÃO TEM")</f>
        <v>SPDA COMPLETO</v>
      </c>
      <c r="E71" s="226" t="str">
        <f>IFERROR(VLOOKUP(A71,MEMORIA!$A:$I,5,FALSE),"NÃO TEM")</f>
        <v>UN</v>
      </c>
      <c r="F71" s="228">
        <f>IFERROR(VLOOKUP(A71,MEMORIA!$A:$I,6,FALSE),"NÃO TEM")</f>
        <v>1</v>
      </c>
      <c r="G71" s="228">
        <f>IFERROR(VLOOKUP(A71,MEMORIA!$A:$I,7,FALSE),"NÃO TEM")</f>
        <v>6879.47</v>
      </c>
      <c r="H71" s="228">
        <f t="shared" si="0"/>
        <v>8757.57</v>
      </c>
      <c r="I71" s="228">
        <f t="shared" si="1"/>
        <v>8757.57</v>
      </c>
      <c r="J71" s="229">
        <f t="shared" si="2"/>
        <v>2.7130955059173705E-3</v>
      </c>
      <c r="K71" s="230">
        <f t="shared" si="3"/>
        <v>0.87905407193454033</v>
      </c>
    </row>
    <row r="72" spans="1:11" ht="60" x14ac:dyDescent="0.2">
      <c r="A72" s="226" t="s">
        <v>504</v>
      </c>
      <c r="B72" s="226">
        <f>IFERROR(VLOOKUP(A72,MEMORIA!$A:$I,2,FALSE),"NÃO TEM")</f>
        <v>100766</v>
      </c>
      <c r="C72" s="226" t="str">
        <f>IFERROR(VLOOKUP(A72,MEMORIA!$A:$I,4,FALSE),"NÃO TEM")</f>
        <v>SINAPI</v>
      </c>
      <c r="D72" s="227" t="str">
        <f>IFERROR(VLOOKUP(A72,MEMORIA!$A:$I,3,FALSE),"NÃO TEM")</f>
        <v>PILAR METÁLICO PERFIL LAMINADO OU SOLDADO EM AÇO ESTRUTURAL, COM CONEXÕES SOLDADAS, INCLUSOS MÃO DE OBRA, TRANSPORTE E IÇAMENTO UTILIZANDO GUINDASTE - FORNECIMENTO E INSTALAÇÃO. AF_01/2020_PA</v>
      </c>
      <c r="E72" s="226" t="str">
        <f>IFERROR(VLOOKUP(A72,MEMORIA!$A:$I,5,FALSE),"NÃO TEM")</f>
        <v>KG</v>
      </c>
      <c r="F72" s="228">
        <f>IFERROR(VLOOKUP(A72,MEMORIA!$A:$I,6,FALSE),"NÃO TEM")</f>
        <v>485</v>
      </c>
      <c r="G72" s="228">
        <f>IFERROR(VLOOKUP(A72,MEMORIA!$A:$I,7,FALSE),"NÃO TEM")</f>
        <v>13.83</v>
      </c>
      <c r="H72" s="228">
        <f t="shared" ref="H72:H135" si="4">ROUND(G72 * (1 + 27.3 / 100), 2)</f>
        <v>17.61</v>
      </c>
      <c r="I72" s="228">
        <f t="shared" ref="I72:I135" si="5">ROUND(F72 * H72, 2)</f>
        <v>8540.85</v>
      </c>
      <c r="J72" s="229">
        <f t="shared" si="2"/>
        <v>2.6459556420005068E-3</v>
      </c>
      <c r="K72" s="230">
        <f t="shared" si="3"/>
        <v>0.88170002757654087</v>
      </c>
    </row>
    <row r="73" spans="1:11" ht="30" x14ac:dyDescent="0.2">
      <c r="A73" s="226" t="s">
        <v>404</v>
      </c>
      <c r="B73" s="226">
        <f>IFERROR(VLOOKUP(A73,MEMORIA!$A:$I,2,FALSE),"NÃO TEM")</f>
        <v>3281</v>
      </c>
      <c r="C73" s="226" t="str">
        <f>IFERROR(VLOOKUP(A73,MEMORIA!$A:$I,4,FALSE),"NÃO TEM")</f>
        <v>ORSE</v>
      </c>
      <c r="D73" s="227" t="str">
        <f>IFERROR(VLOOKUP(A73,MEMORIA!$A:$I,3,FALSE),"NÃO TEM")</f>
        <v>PONTO DE INTERRUPTOR 02 SEÇÕES (2 S) EMBUTIDO COM ELETRODUTO DE PVC FLEXÍVEL SANFONADO EMBUTIDO Ø 3/4"</v>
      </c>
      <c r="E73" s="226" t="str">
        <f>IFERROR(VLOOKUP(A73,MEMORIA!$A:$I,5,FALSE),"NÃO TEM")</f>
        <v>pt</v>
      </c>
      <c r="F73" s="228">
        <f>IFERROR(VLOOKUP(A73,MEMORIA!$A:$I,6,FALSE),"NÃO TEM")</f>
        <v>34</v>
      </c>
      <c r="G73" s="228">
        <f>IFERROR(VLOOKUP(A73,MEMORIA!$A:$I,7,FALSE),"NÃO TEM")</f>
        <v>196.95999999999998</v>
      </c>
      <c r="H73" s="228">
        <f t="shared" si="4"/>
        <v>250.73</v>
      </c>
      <c r="I73" s="228">
        <f t="shared" si="5"/>
        <v>8524.82</v>
      </c>
      <c r="J73" s="229">
        <f t="shared" si="2"/>
        <v>2.6409895474149244E-3</v>
      </c>
      <c r="K73" s="230">
        <f t="shared" si="3"/>
        <v>0.88434101712395574</v>
      </c>
    </row>
    <row r="74" spans="1:11" ht="30" x14ac:dyDescent="0.2">
      <c r="A74" s="226" t="s">
        <v>166</v>
      </c>
      <c r="B74" s="226">
        <f>IFERROR(VLOOKUP(A74,MEMORIA!$A:$I,2,FALSE),"NÃO TEM")</f>
        <v>97064</v>
      </c>
      <c r="C74" s="226" t="str">
        <f>IFERROR(VLOOKUP(A74,MEMORIA!$A:$I,4,FALSE),"NÃO TEM")</f>
        <v>SINAPI</v>
      </c>
      <c r="D74" s="227" t="str">
        <f>IFERROR(VLOOKUP(A74,MEMORIA!$A:$I,3,FALSE),"NÃO TEM")</f>
        <v>MONTAGEM E DESMONTAGEM DE ANDAIME TUBULAR TIPO "TORRE" (EXCLUSIVE ANDAIME E LIMPEZA). AF_03/2024</v>
      </c>
      <c r="E74" s="226" t="str">
        <f>IFERROR(VLOOKUP(A74,MEMORIA!$A:$I,5,FALSE),"NÃO TEM")</f>
        <v>M</v>
      </c>
      <c r="F74" s="228">
        <f>IFERROR(VLOOKUP(A74,MEMORIA!$A:$I,6,FALSE),"NÃO TEM")</f>
        <v>320</v>
      </c>
      <c r="G74" s="228">
        <f>IFERROR(VLOOKUP(A74,MEMORIA!$A:$I,7,FALSE),"NÃO TEM")</f>
        <v>20.93</v>
      </c>
      <c r="H74" s="228">
        <f t="shared" si="4"/>
        <v>26.64</v>
      </c>
      <c r="I74" s="228">
        <f t="shared" si="5"/>
        <v>8524.7999999999993</v>
      </c>
      <c r="J74" s="229">
        <f t="shared" ref="J74:J137" si="6">I74/$I$238</f>
        <v>2.6409833514141937E-3</v>
      </c>
      <c r="K74" s="230">
        <f t="shared" ref="K74:K137" si="7">J74+K73</f>
        <v>0.8869820004753699</v>
      </c>
    </row>
    <row r="75" spans="1:11" ht="30" x14ac:dyDescent="0.2">
      <c r="A75" s="226" t="s">
        <v>777</v>
      </c>
      <c r="B75" s="226">
        <f>IFERROR(VLOOKUP(A75,MEMORIA!$A:$I,2,FALSE),"NÃO TEM")</f>
        <v>7138</v>
      </c>
      <c r="C75" s="226" t="str">
        <f>IFERROR(VLOOKUP(A75,MEMORIA!$A:$I,4,FALSE),"NÃO TEM")</f>
        <v>ORSE</v>
      </c>
      <c r="D75" s="227" t="str">
        <f>IFERROR(VLOOKUP(A75,MEMORIA!$A:$I,3,FALSE),"NÃO TEM")</f>
        <v>FORNECIMENTO E LANÇAMENTO DE CABO UTP 4 PARES CAT 6</v>
      </c>
      <c r="E75" s="226" t="str">
        <f>IFERROR(VLOOKUP(A75,MEMORIA!$A:$I,5,FALSE),"NÃO TEM")</f>
        <v>m</v>
      </c>
      <c r="F75" s="228">
        <f>IFERROR(VLOOKUP(A75,MEMORIA!$A:$I,6,FALSE),"NÃO TEM")</f>
        <v>550</v>
      </c>
      <c r="G75" s="228">
        <f>IFERROR(VLOOKUP(A75,MEMORIA!$A:$I,7,FALSE),"NÃO TEM")</f>
        <v>12.170000000000002</v>
      </c>
      <c r="H75" s="228">
        <f t="shared" si="4"/>
        <v>15.49</v>
      </c>
      <c r="I75" s="228">
        <f t="shared" si="5"/>
        <v>8519.5</v>
      </c>
      <c r="J75" s="229">
        <f t="shared" si="6"/>
        <v>2.6393414112205831E-3</v>
      </c>
      <c r="K75" s="230">
        <f t="shared" si="7"/>
        <v>0.88962134188659048</v>
      </c>
    </row>
    <row r="76" spans="1:11" ht="30" x14ac:dyDescent="0.2">
      <c r="A76" s="226" t="s">
        <v>797</v>
      </c>
      <c r="B76" s="226">
        <f>IFERROR(VLOOKUP(A76,MEMORIA!$A:$I,2,FALSE),"NÃO TEM")</f>
        <v>7138</v>
      </c>
      <c r="C76" s="226" t="str">
        <f>IFERROR(VLOOKUP(A76,MEMORIA!$A:$I,4,FALSE),"NÃO TEM")</f>
        <v>ORSE</v>
      </c>
      <c r="D76" s="227" t="str">
        <f>IFERROR(VLOOKUP(A76,MEMORIA!$A:$I,3,FALSE),"NÃO TEM")</f>
        <v>FORNECIMENTO E LANÇAMENTO DE CABO UTP 4 PARES CAT 6</v>
      </c>
      <c r="E76" s="226" t="str">
        <f>IFERROR(VLOOKUP(A76,MEMORIA!$A:$I,5,FALSE),"NÃO TEM")</f>
        <v>m</v>
      </c>
      <c r="F76" s="228">
        <f>IFERROR(VLOOKUP(A76,MEMORIA!$A:$I,6,FALSE),"NÃO TEM")</f>
        <v>550</v>
      </c>
      <c r="G76" s="228">
        <f>IFERROR(VLOOKUP(A76,MEMORIA!$A:$I,7,FALSE),"NÃO TEM")</f>
        <v>12.170000000000002</v>
      </c>
      <c r="H76" s="228">
        <f t="shared" si="4"/>
        <v>15.49</v>
      </c>
      <c r="I76" s="228">
        <f t="shared" si="5"/>
        <v>8519.5</v>
      </c>
      <c r="J76" s="229">
        <f t="shared" si="6"/>
        <v>2.6393414112205831E-3</v>
      </c>
      <c r="K76" s="230">
        <f t="shared" si="7"/>
        <v>0.89226068329781105</v>
      </c>
    </row>
    <row r="77" spans="1:11" ht="30" x14ac:dyDescent="0.2">
      <c r="A77" s="226" t="s">
        <v>255</v>
      </c>
      <c r="B77" s="226">
        <f>IFERROR(VLOOKUP(A77,MEMORIA!$A:$I,2,FALSE),"NÃO TEM")</f>
        <v>96135</v>
      </c>
      <c r="C77" s="226" t="str">
        <f>IFERROR(VLOOKUP(A77,MEMORIA!$A:$I,4,FALSE),"NÃO TEM")</f>
        <v>SINAPI</v>
      </c>
      <c r="D77" s="227" t="str">
        <f>IFERROR(VLOOKUP(A77,MEMORIA!$A:$I,3,FALSE),"NÃO TEM")</f>
        <v>APLICAÇÃO MANUAL DE MASSA ACRÍLICA EM PAREDES EXTERNAS DE CASAS, DUAS DEMÃOS. AF_03/2024</v>
      </c>
      <c r="E77" s="226" t="str">
        <f>IFERROR(VLOOKUP(A77,MEMORIA!$A:$I,5,FALSE),"NÃO TEM")</f>
        <v>m²</v>
      </c>
      <c r="F77" s="228">
        <f>IFERROR(VLOOKUP(A77,MEMORIA!$A:$I,6,FALSE),"NÃO TEM")</f>
        <v>192</v>
      </c>
      <c r="G77" s="228">
        <f>IFERROR(VLOOKUP(A77,MEMORIA!$A:$I,7,FALSE),"NÃO TEM")</f>
        <v>24.63</v>
      </c>
      <c r="H77" s="228">
        <f t="shared" si="4"/>
        <v>31.35</v>
      </c>
      <c r="I77" s="228">
        <f t="shared" si="5"/>
        <v>6019.2</v>
      </c>
      <c r="J77" s="229">
        <f t="shared" si="6"/>
        <v>1.8647483798836706E-3</v>
      </c>
      <c r="K77" s="230">
        <f t="shared" si="7"/>
        <v>0.89412543167769476</v>
      </c>
    </row>
    <row r="78" spans="1:11" ht="30" x14ac:dyDescent="0.2">
      <c r="A78" s="226" t="s">
        <v>675</v>
      </c>
      <c r="B78" s="226">
        <f>IFERROR(VLOOKUP(A78,MEMORIA!$A:$I,2,FALSE),"NÃO TEM")</f>
        <v>96135</v>
      </c>
      <c r="C78" s="226" t="str">
        <f>IFERROR(VLOOKUP(A78,MEMORIA!$A:$I,4,FALSE),"NÃO TEM")</f>
        <v>SINAPI</v>
      </c>
      <c r="D78" s="227" t="str">
        <f>IFERROR(VLOOKUP(A78,MEMORIA!$A:$I,3,FALSE),"NÃO TEM")</f>
        <v>APLICAÇÃO MANUAL DE MASSA ACRÍLICA EM PAREDES EXTERNAS DE CASAS, DUAS DEMÃOS. AF_03/2024</v>
      </c>
      <c r="E78" s="226" t="str">
        <f>IFERROR(VLOOKUP(A78,MEMORIA!$A:$I,5,FALSE),"NÃO TEM")</f>
        <v>m²</v>
      </c>
      <c r="F78" s="228">
        <f>IFERROR(VLOOKUP(A78,MEMORIA!$A:$I,6,FALSE),"NÃO TEM")</f>
        <v>192</v>
      </c>
      <c r="G78" s="228">
        <f>IFERROR(VLOOKUP(A78,MEMORIA!$A:$I,7,FALSE),"NÃO TEM")</f>
        <v>24.63</v>
      </c>
      <c r="H78" s="228">
        <f t="shared" si="4"/>
        <v>31.35</v>
      </c>
      <c r="I78" s="228">
        <f t="shared" si="5"/>
        <v>6019.2</v>
      </c>
      <c r="J78" s="229">
        <f t="shared" si="6"/>
        <v>1.8647483798836706E-3</v>
      </c>
      <c r="K78" s="230">
        <f t="shared" si="7"/>
        <v>0.89599018005757847</v>
      </c>
    </row>
    <row r="79" spans="1:11" ht="45" x14ac:dyDescent="0.2">
      <c r="A79" s="226" t="s">
        <v>594</v>
      </c>
      <c r="B79" s="226">
        <f>IFERROR(VLOOKUP(A79,MEMORIA!$A:$I,2,FALSE),"NÃO TEM")</f>
        <v>102253</v>
      </c>
      <c r="C79" s="226" t="str">
        <f>IFERROR(VLOOKUP(A79,MEMORIA!$A:$I,4,FALSE),"NÃO TEM")</f>
        <v>SINAPI</v>
      </c>
      <c r="D79" s="227" t="str">
        <f>IFERROR(VLOOKUP(A79,MEMORIA!$A:$I,3,FALSE),"NÃO TEM")</f>
        <v>DIVISORIA SANITÁRIA, TIPO CABINE, EM GRANITO CINZA POLIDO, ESP = 3CM, ASSENTADO COM ARGAMASSA COLANTE AC III-E, EXCLUSIVE FERRAGENS. AF_01/2021</v>
      </c>
      <c r="E79" s="226" t="str">
        <f>IFERROR(VLOOKUP(A79,MEMORIA!$A:$I,5,FALSE),"NÃO TEM")</f>
        <v>m²</v>
      </c>
      <c r="F79" s="228">
        <f>IFERROR(VLOOKUP(A79,MEMORIA!$A:$I,6,FALSE),"NÃO TEM")</f>
        <v>8.64</v>
      </c>
      <c r="G79" s="228">
        <f>IFERROR(VLOOKUP(A79,MEMORIA!$A:$I,7,FALSE),"NÃO TEM")</f>
        <v>731.4899999999999</v>
      </c>
      <c r="H79" s="228">
        <f t="shared" si="4"/>
        <v>931.19</v>
      </c>
      <c r="I79" s="228">
        <f t="shared" si="5"/>
        <v>8045.48</v>
      </c>
      <c r="J79" s="229">
        <f t="shared" si="6"/>
        <v>2.4924899979044514E-3</v>
      </c>
      <c r="K79" s="230">
        <f t="shared" si="7"/>
        <v>0.89848267005548288</v>
      </c>
    </row>
    <row r="80" spans="1:11" ht="15" x14ac:dyDescent="0.2">
      <c r="A80" s="226" t="s">
        <v>165</v>
      </c>
      <c r="B80" s="226">
        <f>IFERROR(VLOOKUP(A80,MEMORIA!$A:$I,2,FALSE),"NÃO TEM")</f>
        <v>98459</v>
      </c>
      <c r="C80" s="226" t="str">
        <f>IFERROR(VLOOKUP(A80,MEMORIA!$A:$I,4,FALSE),"NÃO TEM")</f>
        <v>SINAPI</v>
      </c>
      <c r="D80" s="227" t="str">
        <f>IFERROR(VLOOKUP(A80,MEMORIA!$A:$I,3,FALSE),"NÃO TEM")</f>
        <v>TAPUME COM TELHA METÁLICA. AF_03/2024</v>
      </c>
      <c r="E80" s="226" t="str">
        <f>IFERROR(VLOOKUP(A80,MEMORIA!$A:$I,5,FALSE),"NÃO TEM")</f>
        <v>m²</v>
      </c>
      <c r="F80" s="228">
        <f>IFERROR(VLOOKUP(A80,MEMORIA!$A:$I,6,FALSE),"NÃO TEM")</f>
        <v>70</v>
      </c>
      <c r="G80" s="228">
        <f>IFERROR(VLOOKUP(A80,MEMORIA!$A:$I,7,FALSE),"NÃO TEM")</f>
        <v>90.009999999999991</v>
      </c>
      <c r="H80" s="228">
        <f t="shared" si="4"/>
        <v>114.58</v>
      </c>
      <c r="I80" s="228">
        <f t="shared" si="5"/>
        <v>8020.6</v>
      </c>
      <c r="J80" s="229">
        <f t="shared" si="6"/>
        <v>2.4847821729955758E-3</v>
      </c>
      <c r="K80" s="230">
        <f t="shared" si="7"/>
        <v>0.9009674522284784</v>
      </c>
    </row>
    <row r="81" spans="1:11" ht="15" x14ac:dyDescent="0.2">
      <c r="A81" s="226" t="s">
        <v>743</v>
      </c>
      <c r="B81" s="226">
        <f>IFERROR(VLOOKUP(A81,MEMORIA!$A:$I,2,FALSE),"NÃO TEM")</f>
        <v>22087</v>
      </c>
      <c r="C81" s="226" t="str">
        <f>IFERROR(VLOOKUP(A81,MEMORIA!$A:$I,4,FALSE),"NÃO TEM")</f>
        <v>SBC</v>
      </c>
      <c r="D81" s="227" t="str">
        <f>IFERROR(VLOOKUP(A81,MEMORIA!$A:$I,3,FALSE),"NÃO TEM")</f>
        <v>REMOCAO DE EQUIPAMENTOS AR COND.SPLIT+INSTALACOES</v>
      </c>
      <c r="E81" s="226" t="str">
        <f>IFERROR(VLOOKUP(A81,MEMORIA!$A:$I,5,FALSE),"NÃO TEM")</f>
        <v>UN</v>
      </c>
      <c r="F81" s="228">
        <f>IFERROR(VLOOKUP(A81,MEMORIA!$A:$I,6,FALSE),"NÃO TEM")</f>
        <v>16</v>
      </c>
      <c r="G81" s="228">
        <f>IFERROR(VLOOKUP(A81,MEMORIA!$A:$I,7,FALSE),"NÃO TEM")</f>
        <v>367.06</v>
      </c>
      <c r="H81" s="228">
        <f t="shared" si="4"/>
        <v>467.27</v>
      </c>
      <c r="I81" s="228">
        <f t="shared" si="5"/>
        <v>7476.32</v>
      </c>
      <c r="J81" s="229">
        <f t="shared" si="6"/>
        <v>2.3161642091128198E-3</v>
      </c>
      <c r="K81" s="230">
        <f t="shared" si="7"/>
        <v>0.90328361643759125</v>
      </c>
    </row>
    <row r="82" spans="1:11" ht="15" x14ac:dyDescent="0.2">
      <c r="A82" s="226" t="s">
        <v>550</v>
      </c>
      <c r="B82" s="226">
        <f>IFERROR(VLOOKUP(A82,MEMORIA!$A:$I,2,FALSE),"NÃO TEM")</f>
        <v>22087</v>
      </c>
      <c r="C82" s="226" t="str">
        <f>IFERROR(VLOOKUP(A82,MEMORIA!$A:$I,4,FALSE),"NÃO TEM")</f>
        <v>SBC</v>
      </c>
      <c r="D82" s="227" t="str">
        <f>IFERROR(VLOOKUP(A82,MEMORIA!$A:$I,3,FALSE),"NÃO TEM")</f>
        <v>REMOCAO DE EQUIPAMENTOS AR COND.SPLIT+INSTALACOES</v>
      </c>
      <c r="E82" s="226" t="str">
        <f>IFERROR(VLOOKUP(A82,MEMORIA!$A:$I,5,FALSE),"NÃO TEM")</f>
        <v>UN</v>
      </c>
      <c r="F82" s="228">
        <f>IFERROR(VLOOKUP(A82,MEMORIA!$A:$I,6,FALSE),"NÃO TEM")</f>
        <v>16</v>
      </c>
      <c r="G82" s="228">
        <f>IFERROR(VLOOKUP(A82,MEMORIA!$A:$I,7,FALSE),"NÃO TEM")</f>
        <v>367.06</v>
      </c>
      <c r="H82" s="228">
        <f t="shared" si="4"/>
        <v>467.27</v>
      </c>
      <c r="I82" s="228">
        <f t="shared" si="5"/>
        <v>7476.32</v>
      </c>
      <c r="J82" s="229">
        <f t="shared" si="6"/>
        <v>2.3161642091128198E-3</v>
      </c>
      <c r="K82" s="230">
        <f t="shared" si="7"/>
        <v>0.9055997806467041</v>
      </c>
    </row>
    <row r="83" spans="1:11" ht="15" x14ac:dyDescent="0.2">
      <c r="A83" s="226" t="s">
        <v>34</v>
      </c>
      <c r="B83" s="226">
        <f>IFERROR(VLOOKUP(A83,MEMORIA!$A:$I,2,FALSE),"NÃO TEM")</f>
        <v>10046</v>
      </c>
      <c r="C83" s="226" t="str">
        <f>IFERROR(VLOOKUP(A83,MEMORIA!$A:$I,4,FALSE),"NÃO TEM")</f>
        <v>ORSE</v>
      </c>
      <c r="D83" s="227" t="str">
        <f>IFERROR(VLOOKUP(A83,MEMORIA!$A:$I,3,FALSE),"NÃO TEM")</f>
        <v>RODAPÉ VINÍLICO H=5CM, E=1MM, FIXADO C/ COLA, SOBRE EMBOÇO</v>
      </c>
      <c r="E83" s="226" t="str">
        <f>IFERROR(VLOOKUP(A83,MEMORIA!$A:$I,5,FALSE),"NÃO TEM")</f>
        <v>m</v>
      </c>
      <c r="F83" s="228">
        <f>IFERROR(VLOOKUP(A83,MEMORIA!$A:$I,6,FALSE),"NÃO TEM")</f>
        <v>156</v>
      </c>
      <c r="G83" s="228">
        <f>IFERROR(VLOOKUP(A83,MEMORIA!$A:$I,7,FALSE),"NÃO TEM")</f>
        <v>37.480000000000004</v>
      </c>
      <c r="H83" s="228">
        <f t="shared" si="4"/>
        <v>47.71</v>
      </c>
      <c r="I83" s="228">
        <f t="shared" si="5"/>
        <v>7442.76</v>
      </c>
      <c r="J83" s="229">
        <f t="shared" si="6"/>
        <v>2.3057673198868603E-3</v>
      </c>
      <c r="K83" s="230">
        <f t="shared" si="7"/>
        <v>0.90790554796659095</v>
      </c>
    </row>
    <row r="84" spans="1:11" ht="15" x14ac:dyDescent="0.2">
      <c r="A84" s="226" t="s">
        <v>599</v>
      </c>
      <c r="B84" s="226">
        <f>IFERROR(VLOOKUP(A84,MEMORIA!$A:$I,2,FALSE),"NÃO TEM")</f>
        <v>10046</v>
      </c>
      <c r="C84" s="226" t="str">
        <f>IFERROR(VLOOKUP(A84,MEMORIA!$A:$I,4,FALSE),"NÃO TEM")</f>
        <v>ORSE</v>
      </c>
      <c r="D84" s="227" t="str">
        <f>IFERROR(VLOOKUP(A84,MEMORIA!$A:$I,3,FALSE),"NÃO TEM")</f>
        <v>RODAPÉ VINÍLICO H=5CM, E=1MM, FIXADO C/ COLA, SOBRE EMBOÇO</v>
      </c>
      <c r="E84" s="226" t="str">
        <f>IFERROR(VLOOKUP(A84,MEMORIA!$A:$I,5,FALSE),"NÃO TEM")</f>
        <v>m</v>
      </c>
      <c r="F84" s="228">
        <f>IFERROR(VLOOKUP(A84,MEMORIA!$A:$I,6,FALSE),"NÃO TEM")</f>
        <v>156</v>
      </c>
      <c r="G84" s="228">
        <f>IFERROR(VLOOKUP(A84,MEMORIA!$A:$I,7,FALSE),"NÃO TEM")</f>
        <v>37.480000000000004</v>
      </c>
      <c r="H84" s="228">
        <f t="shared" si="4"/>
        <v>47.71</v>
      </c>
      <c r="I84" s="228">
        <f t="shared" si="5"/>
        <v>7442.76</v>
      </c>
      <c r="J84" s="229">
        <f t="shared" si="6"/>
        <v>2.3057673198868603E-3</v>
      </c>
      <c r="K84" s="230">
        <f t="shared" si="7"/>
        <v>0.91021131528647781</v>
      </c>
    </row>
    <row r="85" spans="1:11" ht="30" x14ac:dyDescent="0.2">
      <c r="A85" s="226" t="s">
        <v>357</v>
      </c>
      <c r="B85" s="226">
        <f>IFERROR(VLOOKUP(A85,MEMORIA!$A:$I,2,FALSE),"NÃO TEM")</f>
        <v>102182</v>
      </c>
      <c r="C85" s="226" t="str">
        <f>IFERROR(VLOOKUP(A85,MEMORIA!$A:$I,4,FALSE),"NÃO TEM")</f>
        <v>SINAPI</v>
      </c>
      <c r="D85" s="227" t="str">
        <f>IFERROR(VLOOKUP(A85,MEMORIA!$A:$I,3,FALSE),"NÃO TEM")</f>
        <v>PORTA PIVOTANTE DE VIDRO TEMPERADO, 90X210 CM, ESPESSURA 10 MM, INCLUSIVE ACESSÓRIOS. AF_01/2021</v>
      </c>
      <c r="E85" s="226" t="str">
        <f>IFERROR(VLOOKUP(A85,MEMORIA!$A:$I,5,FALSE),"NÃO TEM")</f>
        <v>UN</v>
      </c>
      <c r="F85" s="228">
        <f>IFERROR(VLOOKUP(A85,MEMORIA!$A:$I,6,FALSE),"NÃO TEM")</f>
        <v>5</v>
      </c>
      <c r="G85" s="228">
        <f>IFERROR(VLOOKUP(A85,MEMORIA!$A:$I,7,FALSE),"NÃO TEM")</f>
        <v>1137.46</v>
      </c>
      <c r="H85" s="228">
        <f t="shared" si="4"/>
        <v>1447.99</v>
      </c>
      <c r="I85" s="228">
        <f t="shared" si="5"/>
        <v>7239.95</v>
      </c>
      <c r="J85" s="229">
        <f t="shared" si="6"/>
        <v>2.2429367744781336E-3</v>
      </c>
      <c r="K85" s="230">
        <f t="shared" si="7"/>
        <v>0.91245425206095598</v>
      </c>
    </row>
    <row r="86" spans="1:11" ht="30" x14ac:dyDescent="0.2">
      <c r="A86" s="226" t="s">
        <v>801</v>
      </c>
      <c r="B86" s="226">
        <f>IFERROR(VLOOKUP(A86,MEMORIA!$A:$I,2,FALSE),"NÃO TEM")</f>
        <v>231335</v>
      </c>
      <c r="C86" s="226" t="str">
        <f>IFERROR(VLOOKUP(A86,MEMORIA!$A:$I,4,FALSE),"NÃO TEM")</f>
        <v>SEDOP</v>
      </c>
      <c r="D86" s="227" t="str">
        <f>IFERROR(VLOOKUP(A86,MEMORIA!$A:$I,3,FALSE),"NÃO TEM")</f>
        <v>DRENO PARA CAIXA AR CONDICIONADO DE PAREDE H=3,0M INCLUSO CAIXA DE PASSAGEM</v>
      </c>
      <c r="E86" s="226" t="str">
        <f>IFERROR(VLOOKUP(A86,MEMORIA!$A:$I,5,FALSE),"NÃO TEM")</f>
        <v>un</v>
      </c>
      <c r="F86" s="228">
        <f>IFERROR(VLOOKUP(A86,MEMORIA!$A:$I,6,FALSE),"NÃO TEM")</f>
        <v>25</v>
      </c>
      <c r="G86" s="228">
        <f>IFERROR(VLOOKUP(A86,MEMORIA!$A:$I,7,FALSE),"NÃO TEM")</f>
        <v>226.70999999999998</v>
      </c>
      <c r="H86" s="228">
        <f t="shared" si="4"/>
        <v>288.60000000000002</v>
      </c>
      <c r="I86" s="228">
        <f t="shared" si="5"/>
        <v>7215</v>
      </c>
      <c r="J86" s="229">
        <f t="shared" si="6"/>
        <v>2.2352072635667005E-3</v>
      </c>
      <c r="K86" s="230">
        <f t="shared" si="7"/>
        <v>0.91468945932452272</v>
      </c>
    </row>
    <row r="87" spans="1:11" ht="30" x14ac:dyDescent="0.2">
      <c r="A87" s="226" t="s">
        <v>728</v>
      </c>
      <c r="B87" s="226">
        <f>IFERROR(VLOOKUP(A87,MEMORIA!$A:$I,2,FALSE),"NÃO TEM")</f>
        <v>97633</v>
      </c>
      <c r="C87" s="226" t="str">
        <f>IFERROR(VLOOKUP(A87,MEMORIA!$A:$I,4,FALSE),"NÃO TEM")</f>
        <v>SINAPI</v>
      </c>
      <c r="D87" s="227" t="str">
        <f>IFERROR(VLOOKUP(A87,MEMORIA!$A:$I,3,FALSE),"NÃO TEM")</f>
        <v>DEMOLIÇÃO DE REVESTIMENTO CERÂMICO, DE FORMA MANUAL, SEM REAPROVEITAMENTO. AF_12/2017</v>
      </c>
      <c r="E87" s="226" t="str">
        <f>IFERROR(VLOOKUP(A87,MEMORIA!$A:$I,5,FALSE),"NÃO TEM")</f>
        <v>m²</v>
      </c>
      <c r="F87" s="228">
        <f>IFERROR(VLOOKUP(A87,MEMORIA!$A:$I,6,FALSE),"NÃO TEM")</f>
        <v>260.32400000000001</v>
      </c>
      <c r="G87" s="228">
        <f>IFERROR(VLOOKUP(A87,MEMORIA!$A:$I,7,FALSE),"NÃO TEM")</f>
        <v>21.41</v>
      </c>
      <c r="H87" s="228">
        <f t="shared" si="4"/>
        <v>27.25</v>
      </c>
      <c r="I87" s="228">
        <f t="shared" si="5"/>
        <v>7093.83</v>
      </c>
      <c r="J87" s="229">
        <f t="shared" si="6"/>
        <v>2.1976687931403141E-3</v>
      </c>
      <c r="K87" s="230">
        <f t="shared" si="7"/>
        <v>0.91688712811766304</v>
      </c>
    </row>
    <row r="88" spans="1:11" ht="30" x14ac:dyDescent="0.2">
      <c r="A88" s="226" t="s">
        <v>802</v>
      </c>
      <c r="B88" s="226">
        <f>IFERROR(VLOOKUP(A88,MEMORIA!$A:$I,2,FALSE),"NÃO TEM")</f>
        <v>1060206</v>
      </c>
      <c r="C88" s="226" t="str">
        <f>IFERROR(VLOOKUP(A88,MEMORIA!$A:$I,4,FALSE),"NÃO TEM")</f>
        <v>CAERN</v>
      </c>
      <c r="D88" s="227" t="str">
        <f>IFERROR(VLOOKUP(A88,MEMORIA!$A:$I,3,FALSE),"NÃO TEM")</f>
        <v>PONTO DE LÓGICA EMBUTIDO, INCLUSIVE FIAÇÃO E TOMADA. R_05/2019</v>
      </c>
      <c r="E88" s="226" t="str">
        <f>IFERROR(VLOOKUP(A88,MEMORIA!$A:$I,5,FALSE),"NÃO TEM")</f>
        <v>un</v>
      </c>
      <c r="F88" s="228">
        <f>IFERROR(VLOOKUP(A88,MEMORIA!$A:$I,6,FALSE),"NÃO TEM")</f>
        <v>22</v>
      </c>
      <c r="G88" s="228">
        <f>IFERROR(VLOOKUP(A88,MEMORIA!$A:$I,7,FALSE),"NÃO TEM")</f>
        <v>247.51999999999998</v>
      </c>
      <c r="H88" s="228">
        <f t="shared" si="4"/>
        <v>315.08999999999997</v>
      </c>
      <c r="I88" s="228">
        <f t="shared" si="5"/>
        <v>6931.98</v>
      </c>
      <c r="J88" s="229">
        <f t="shared" si="6"/>
        <v>2.1475276572278722E-3</v>
      </c>
      <c r="K88" s="230">
        <f t="shared" si="7"/>
        <v>0.91903465577489096</v>
      </c>
    </row>
    <row r="89" spans="1:11" ht="15" x14ac:dyDescent="0.2">
      <c r="A89" s="226" t="s">
        <v>435</v>
      </c>
      <c r="B89" s="226">
        <f>IFERROR(VLOOKUP(A89,MEMORIA!$A:$I,2,FALSE),"NÃO TEM")</f>
        <v>9537</v>
      </c>
      <c r="C89" s="226" t="str">
        <f>IFERROR(VLOOKUP(A89,MEMORIA!$A:$I,4,FALSE),"NÃO TEM")</f>
        <v>SINAPI</v>
      </c>
      <c r="D89" s="227" t="str">
        <f>IFERROR(VLOOKUP(A89,MEMORIA!$A:$I,3,FALSE),"NÃO TEM")</f>
        <v>LIMPEZA DE OBRA</v>
      </c>
      <c r="E89" s="226" t="str">
        <f>IFERROR(VLOOKUP(A89,MEMORIA!$A:$I,5,FALSE),"NÃO TEM")</f>
        <v>m²</v>
      </c>
      <c r="F89" s="228">
        <f>IFERROR(VLOOKUP(A89,MEMORIA!$A:$I,6,FALSE),"NÃO TEM")</f>
        <v>1500</v>
      </c>
      <c r="G89" s="228">
        <f>IFERROR(VLOOKUP(A89,MEMORIA!$A:$I,7,FALSE),"NÃO TEM")</f>
        <v>3.5599999999999996</v>
      </c>
      <c r="H89" s="228">
        <f t="shared" si="4"/>
        <v>4.53</v>
      </c>
      <c r="I89" s="228">
        <f t="shared" si="5"/>
        <v>6795</v>
      </c>
      <c r="J89" s="229">
        <f t="shared" si="6"/>
        <v>2.1050912482239404E-3</v>
      </c>
      <c r="K89" s="230">
        <f t="shared" si="7"/>
        <v>0.92113974702311485</v>
      </c>
    </row>
    <row r="90" spans="1:11" ht="30" x14ac:dyDescent="0.2">
      <c r="A90" s="226" t="s">
        <v>613</v>
      </c>
      <c r="B90" s="226">
        <f>IFERROR(VLOOKUP(A90,MEMORIA!$A:$I,2,FALSE),"NÃO TEM")</f>
        <v>91338</v>
      </c>
      <c r="C90" s="226" t="str">
        <f>IFERROR(VLOOKUP(A90,MEMORIA!$A:$I,4,FALSE),"NÃO TEM")</f>
        <v>SINAPI</v>
      </c>
      <c r="D90" s="227" t="str">
        <f>IFERROR(VLOOKUP(A90,MEMORIA!$A:$I,3,FALSE),"NÃO TEM")</f>
        <v>PORTA DE ALUMÍNIO DE ABRIR COM LAMBRI, COM GUARNIÇÃO, FIXAÇÃO COM PARAFUSOS - FORNECIMENTO E INSTALAÇÃO. AF_12/2019</v>
      </c>
      <c r="E90" s="226" t="str">
        <f>IFERROR(VLOOKUP(A90,MEMORIA!$A:$I,5,FALSE),"NÃO TEM")</f>
        <v>m²</v>
      </c>
      <c r="F90" s="228">
        <f>IFERROR(VLOOKUP(A90,MEMORIA!$A:$I,6,FALSE),"NÃO TEM")</f>
        <v>6</v>
      </c>
      <c r="G90" s="228">
        <f>IFERROR(VLOOKUP(A90,MEMORIA!$A:$I,7,FALSE),"NÃO TEM")</f>
        <v>873.24</v>
      </c>
      <c r="H90" s="228">
        <f t="shared" si="4"/>
        <v>1111.6300000000001</v>
      </c>
      <c r="I90" s="228">
        <f t="shared" si="5"/>
        <v>6669.78</v>
      </c>
      <c r="J90" s="229">
        <f t="shared" si="6"/>
        <v>2.0662980876496062E-3</v>
      </c>
      <c r="K90" s="230">
        <f t="shared" si="7"/>
        <v>0.92320604511076443</v>
      </c>
    </row>
    <row r="91" spans="1:11" ht="45" x14ac:dyDescent="0.2">
      <c r="A91" s="226" t="s">
        <v>420</v>
      </c>
      <c r="B91" s="226">
        <f>IFERROR(VLOOKUP(A91,MEMORIA!$A:$I,2,FALSE),"NÃO TEM")</f>
        <v>101906</v>
      </c>
      <c r="C91" s="226" t="str">
        <f>IFERROR(VLOOKUP(A91,MEMORIA!$A:$I,4,FALSE),"NÃO TEM")</f>
        <v>SINAPI</v>
      </c>
      <c r="D91" s="227" t="str">
        <f>IFERROR(VLOOKUP(A91,MEMORIA!$A:$I,3,FALSE),"NÃO TEM")</f>
        <v>EXTINTOR DE INCÊNDIO PORTÁTIL COM CARGA DE CO2 DE 4 KG, CLASSE BC - FORNECIMENTO E INSTALAÇÃO.
AF_10/2020_PE</v>
      </c>
      <c r="E91" s="226" t="str">
        <f>IFERROR(VLOOKUP(A91,MEMORIA!$A:$I,5,FALSE),"NÃO TEM")</f>
        <v>UN</v>
      </c>
      <c r="F91" s="228">
        <f>IFERROR(VLOOKUP(A91,MEMORIA!$A:$I,6,FALSE),"NÃO TEM")</f>
        <v>6</v>
      </c>
      <c r="G91" s="228">
        <f>IFERROR(VLOOKUP(A91,MEMORIA!$A:$I,7,FALSE),"NÃO TEM")</f>
        <v>852.43</v>
      </c>
      <c r="H91" s="228">
        <f t="shared" si="4"/>
        <v>1085.1400000000001</v>
      </c>
      <c r="I91" s="228">
        <f t="shared" si="5"/>
        <v>6510.84</v>
      </c>
      <c r="J91" s="229">
        <f t="shared" si="6"/>
        <v>2.0170584698434675E-3</v>
      </c>
      <c r="K91" s="230">
        <f t="shared" si="7"/>
        <v>0.92522310358060789</v>
      </c>
    </row>
    <row r="92" spans="1:11" ht="45" x14ac:dyDescent="0.2">
      <c r="A92" s="226" t="s">
        <v>652</v>
      </c>
      <c r="B92" s="226">
        <f>IFERROR(VLOOKUP(A92,MEMORIA!$A:$I,2,FALSE),"NÃO TEM")</f>
        <v>101906</v>
      </c>
      <c r="C92" s="226" t="str">
        <f>IFERROR(VLOOKUP(A92,MEMORIA!$A:$I,4,FALSE),"NÃO TEM")</f>
        <v>SINAPI</v>
      </c>
      <c r="D92" s="227" t="str">
        <f>IFERROR(VLOOKUP(A92,MEMORIA!$A:$I,3,FALSE),"NÃO TEM")</f>
        <v>EXTINTOR DE INCÊNDIO PORTÁTIL COM CARGA DE CO2 DE 4 KG, CLASSE BC - FORNECIMENTO E INSTALAÇÃO.
AF_10/2020_PE</v>
      </c>
      <c r="E92" s="226" t="str">
        <f>IFERROR(VLOOKUP(A92,MEMORIA!$A:$I,5,FALSE),"NÃO TEM")</f>
        <v>UN</v>
      </c>
      <c r="F92" s="228">
        <f>IFERROR(VLOOKUP(A92,MEMORIA!$A:$I,6,FALSE),"NÃO TEM")</f>
        <v>8</v>
      </c>
      <c r="G92" s="228">
        <f>IFERROR(VLOOKUP(A92,MEMORIA!$A:$I,7,FALSE),"NÃO TEM")</f>
        <v>852.43</v>
      </c>
      <c r="H92" s="228">
        <f t="shared" si="4"/>
        <v>1085.1400000000001</v>
      </c>
      <c r="I92" s="228">
        <f t="shared" si="5"/>
        <v>8681.1200000000008</v>
      </c>
      <c r="J92" s="229">
        <f t="shared" si="6"/>
        <v>2.6894112931246236E-3</v>
      </c>
      <c r="K92" s="230">
        <f t="shared" si="7"/>
        <v>0.9279125148737325</v>
      </c>
    </row>
    <row r="93" spans="1:11" ht="15" x14ac:dyDescent="0.2">
      <c r="A93" s="226" t="s">
        <v>741</v>
      </c>
      <c r="B93" s="226">
        <f>IFERROR(VLOOKUP(A93,MEMORIA!$A:$I,2,FALSE),"NÃO TEM")</f>
        <v>35</v>
      </c>
      <c r="C93" s="226" t="str">
        <f>IFERROR(VLOOKUP(A93,MEMORIA!$A:$I,4,FALSE),"NÃO TEM")</f>
        <v>ORSE</v>
      </c>
      <c r="D93" s="227" t="str">
        <f>IFERROR(VLOOKUP(A93,MEMORIA!$A:$I,3,FALSE),"NÃO TEM")</f>
        <v>REMOÇÃO DE PISO VINÍLICO</v>
      </c>
      <c r="E93" s="226" t="str">
        <f>IFERROR(VLOOKUP(A93,MEMORIA!$A:$I,5,FALSE),"NÃO TEM")</f>
        <v>m²</v>
      </c>
      <c r="F93" s="228">
        <f>IFERROR(VLOOKUP(A93,MEMORIA!$A:$I,6,FALSE),"NÃO TEM")</f>
        <v>194.67560000000003</v>
      </c>
      <c r="G93" s="228">
        <f>IFERROR(VLOOKUP(A93,MEMORIA!$A:$I,7,FALSE),"NÃO TEM")</f>
        <v>26.15</v>
      </c>
      <c r="H93" s="228">
        <f t="shared" si="4"/>
        <v>33.29</v>
      </c>
      <c r="I93" s="228">
        <f t="shared" si="5"/>
        <v>6480.75</v>
      </c>
      <c r="J93" s="229">
        <f t="shared" si="6"/>
        <v>2.0077365867442682E-3</v>
      </c>
      <c r="K93" s="230">
        <f t="shared" si="7"/>
        <v>0.92992025146047674</v>
      </c>
    </row>
    <row r="94" spans="1:11" ht="30" x14ac:dyDescent="0.2">
      <c r="A94" s="226" t="s">
        <v>761</v>
      </c>
      <c r="B94" s="226" t="str">
        <f>IFERROR(VLOOKUP(A94,MEMORIA!$A:$I,2,FALSE),"NÃO TEM")</f>
        <v>CPU7623</v>
      </c>
      <c r="C94" s="226" t="str">
        <f>IFERROR(VLOOKUP(A94,MEMORIA!$A:$I,4,FALSE),"NÃO TEM")</f>
        <v>Próprio</v>
      </c>
      <c r="D94" s="227" t="str">
        <f>IFERROR(VLOOKUP(A94,MEMORIA!$A:$I,3,FALSE),"NÃO TEM")</f>
        <v>GRAVADOR DE VIDEO NVR 16 CANAIS + POE INTEGRADO COM 4K DE RESOLUÇÃO, HD DE 2 TB, HOMOLOGADO (INSTALAÇÃO INCLUSA)</v>
      </c>
      <c r="E94" s="226" t="str">
        <f>IFERROR(VLOOKUP(A94,MEMORIA!$A:$I,5,FALSE),"NÃO TEM")</f>
        <v>UN</v>
      </c>
      <c r="F94" s="228">
        <f>IFERROR(VLOOKUP(A94,MEMORIA!$A:$I,6,FALSE),"NÃO TEM")</f>
        <v>1</v>
      </c>
      <c r="G94" s="228">
        <f>IFERROR(VLOOKUP(A94,MEMORIA!$A:$I,7,FALSE),"NÃO TEM")</f>
        <v>4805.38</v>
      </c>
      <c r="H94" s="228">
        <f t="shared" si="4"/>
        <v>6117.25</v>
      </c>
      <c r="I94" s="228">
        <f t="shared" si="5"/>
        <v>6117.25</v>
      </c>
      <c r="J94" s="229">
        <f t="shared" si="6"/>
        <v>1.8951242734654746E-3</v>
      </c>
      <c r="K94" s="230">
        <f t="shared" si="7"/>
        <v>0.93181537573394224</v>
      </c>
    </row>
    <row r="95" spans="1:11" ht="30" x14ac:dyDescent="0.2">
      <c r="A95" s="226" t="s">
        <v>788</v>
      </c>
      <c r="B95" s="226" t="str">
        <f>IFERROR(VLOOKUP(A95,MEMORIA!$A:$I,2,FALSE),"NÃO TEM")</f>
        <v>CPU7623</v>
      </c>
      <c r="C95" s="226" t="str">
        <f>IFERROR(VLOOKUP(A95,MEMORIA!$A:$I,4,FALSE),"NÃO TEM")</f>
        <v>Próprio</v>
      </c>
      <c r="D95" s="227" t="str">
        <f>IFERROR(VLOOKUP(A95,MEMORIA!$A:$I,3,FALSE),"NÃO TEM")</f>
        <v>GRAVADOR DE VIDEO NVR 16 CANAIS + POE INTEGRADO COM 4K DE RESOLUÇÃO, HD DE 2 TB, HOMOLOGADO (INSTALAÇÃO INCLUSA)</v>
      </c>
      <c r="E95" s="226" t="str">
        <f>IFERROR(VLOOKUP(A95,MEMORIA!$A:$I,5,FALSE),"NÃO TEM")</f>
        <v>UN</v>
      </c>
      <c r="F95" s="228">
        <f>IFERROR(VLOOKUP(A95,MEMORIA!$A:$I,6,FALSE),"NÃO TEM")</f>
        <v>1</v>
      </c>
      <c r="G95" s="228">
        <f>IFERROR(VLOOKUP(A95,MEMORIA!$A:$I,7,FALSE),"NÃO TEM")</f>
        <v>4805.38</v>
      </c>
      <c r="H95" s="228">
        <f t="shared" si="4"/>
        <v>6117.25</v>
      </c>
      <c r="I95" s="228">
        <f t="shared" si="5"/>
        <v>6117.25</v>
      </c>
      <c r="J95" s="229">
        <f t="shared" si="6"/>
        <v>1.8951242734654746E-3</v>
      </c>
      <c r="K95" s="230">
        <f t="shared" si="7"/>
        <v>0.93371050000740774</v>
      </c>
    </row>
    <row r="96" spans="1:11" ht="45" x14ac:dyDescent="0.2">
      <c r="A96" s="226" t="s">
        <v>436</v>
      </c>
      <c r="B96" s="226" t="str">
        <f>IFERROR(VLOOKUP(A96,MEMORIA!$A:$I,2,FALSE),"NÃO TEM")</f>
        <v>COTAÇÃO-0013</v>
      </c>
      <c r="C96" s="226" t="str">
        <f>IFERROR(VLOOKUP(A96,MEMORIA!$A:$I,4,FALSE),"NÃO TEM")</f>
        <v>Próprio</v>
      </c>
      <c r="D96" s="227" t="str">
        <f>IFERROR(VLOOKUP(A96,MEMORIA!$A:$I,3,FALSE),"NÃO TEM")</f>
        <v>PLACA DE INAUGURACAO, EM BRONZE (80 X 60)CM COM INSCRICOES E AS CARACTERISTICAS DA LOGOMARCA DO GOVERNO DO ESTADO VAZADAS E PINTADAS, FORNECIMENTO E INSTALACAO</v>
      </c>
      <c r="E96" s="226" t="str">
        <f>IFERROR(VLOOKUP(A96,MEMORIA!$A:$I,5,FALSE),"NÃO TEM")</f>
        <v>UN</v>
      </c>
      <c r="F96" s="228">
        <f>IFERROR(VLOOKUP(A96,MEMORIA!$A:$I,6,FALSE),"NÃO TEM")</f>
        <v>2</v>
      </c>
      <c r="G96" s="228">
        <f>IFERROR(VLOOKUP(A96,MEMORIA!$A:$I,7,FALSE),"NÃO TEM")</f>
        <v>2295</v>
      </c>
      <c r="H96" s="228">
        <f t="shared" si="4"/>
        <v>2921.54</v>
      </c>
      <c r="I96" s="228">
        <f t="shared" si="5"/>
        <v>5843.08</v>
      </c>
      <c r="J96" s="229">
        <f t="shared" si="6"/>
        <v>1.81018639744994E-3</v>
      </c>
      <c r="K96" s="230">
        <f t="shared" si="7"/>
        <v>0.93552068640485764</v>
      </c>
    </row>
    <row r="97" spans="1:11" ht="45" x14ac:dyDescent="0.2">
      <c r="A97" s="226" t="s">
        <v>20</v>
      </c>
      <c r="B97" s="226">
        <f>IFERROR(VLOOKUP(A97,MEMORIA!$A:$I,2,FALSE),"NÃO TEM")</f>
        <v>103332</v>
      </c>
      <c r="C97" s="226" t="str">
        <f>IFERROR(VLOOKUP(A97,MEMORIA!$A:$I,4,FALSE),"NÃO TEM")</f>
        <v>SINAPI</v>
      </c>
      <c r="D97" s="227" t="str">
        <f>IFERROR(VLOOKUP(A97,MEMORIA!$A:$I,3,FALSE),"NÃO TEM")</f>
        <v>ALVENARIA DE VEDAÇÃO DE BLOCOS CERÂMICOS FURADOS NA HORIZONTAL DE 9X14X19 CM (ESPESSURA 9 CM) E ARGAMASSA DE ASSENTAMENTO COM PREPARO EM BETONEIRA. AF_12/2021</v>
      </c>
      <c r="E97" s="226" t="str">
        <f>IFERROR(VLOOKUP(A97,MEMORIA!$A:$I,5,FALSE),"NÃO TEM")</f>
        <v>m²</v>
      </c>
      <c r="F97" s="228">
        <f>IFERROR(VLOOKUP(A97,MEMORIA!$A:$I,6,FALSE),"NÃO TEM")</f>
        <v>42</v>
      </c>
      <c r="G97" s="228">
        <f>IFERROR(VLOOKUP(A97,MEMORIA!$A:$I,7,FALSE),"NÃO TEM")</f>
        <v>109.24</v>
      </c>
      <c r="H97" s="228">
        <f t="shared" si="4"/>
        <v>139.06</v>
      </c>
      <c r="I97" s="228">
        <f t="shared" si="5"/>
        <v>5840.52</v>
      </c>
      <c r="J97" s="229">
        <f t="shared" si="6"/>
        <v>1.8093933093564223E-3</v>
      </c>
      <c r="K97" s="230">
        <f t="shared" si="7"/>
        <v>0.93733007971421411</v>
      </c>
    </row>
    <row r="98" spans="1:11" ht="30" x14ac:dyDescent="0.2">
      <c r="A98" s="226" t="s">
        <v>637</v>
      </c>
      <c r="B98" s="226">
        <f>IFERROR(VLOOKUP(A98,MEMORIA!$A:$I,2,FALSE),"NÃO TEM")</f>
        <v>3281</v>
      </c>
      <c r="C98" s="226" t="str">
        <f>IFERROR(VLOOKUP(A98,MEMORIA!$A:$I,4,FALSE),"NÃO TEM")</f>
        <v>ORSE</v>
      </c>
      <c r="D98" s="227" t="str">
        <f>IFERROR(VLOOKUP(A98,MEMORIA!$A:$I,3,FALSE),"NÃO TEM")</f>
        <v>PONTO DE INTERRUPTOR 02 SEÇÕES (2 S) EMBUTIDO COM ELETRODUTO DE PVC FLEXÍVEL SANFONADO EMBUTIDO Ø 3/4"</v>
      </c>
      <c r="E98" s="226" t="str">
        <f>IFERROR(VLOOKUP(A98,MEMORIA!$A:$I,5,FALSE),"NÃO TEM")</f>
        <v>pt</v>
      </c>
      <c r="F98" s="228">
        <f>IFERROR(VLOOKUP(A98,MEMORIA!$A:$I,6,FALSE),"NÃO TEM")</f>
        <v>22</v>
      </c>
      <c r="G98" s="228">
        <f>IFERROR(VLOOKUP(A98,MEMORIA!$A:$I,7,FALSE),"NÃO TEM")</f>
        <v>196.95999999999998</v>
      </c>
      <c r="H98" s="228">
        <f t="shared" si="4"/>
        <v>250.73</v>
      </c>
      <c r="I98" s="228">
        <f t="shared" si="5"/>
        <v>5516.06</v>
      </c>
      <c r="J98" s="229">
        <f t="shared" si="6"/>
        <v>1.7088755895037749E-3</v>
      </c>
      <c r="K98" s="230">
        <f t="shared" si="7"/>
        <v>0.93903895530371784</v>
      </c>
    </row>
    <row r="99" spans="1:11" ht="30" x14ac:dyDescent="0.2">
      <c r="A99" s="226" t="s">
        <v>482</v>
      </c>
      <c r="B99" s="226">
        <f>IFERROR(VLOOKUP(A99,MEMORIA!$A:$I,2,FALSE),"NÃO TEM")</f>
        <v>231335</v>
      </c>
      <c r="C99" s="226" t="str">
        <f>IFERROR(VLOOKUP(A99,MEMORIA!$A:$I,4,FALSE),"NÃO TEM")</f>
        <v>SEDOP</v>
      </c>
      <c r="D99" s="227" t="str">
        <f>IFERROR(VLOOKUP(A99,MEMORIA!$A:$I,3,FALSE),"NÃO TEM")</f>
        <v>DRENO PARA CAIXA AR CONDICIONADO DE PAREDE H=3,0M INCLUSO CAIXA DE PASSAGEM</v>
      </c>
      <c r="E99" s="226" t="str">
        <f>IFERROR(VLOOKUP(A99,MEMORIA!$A:$I,5,FALSE),"NÃO TEM")</f>
        <v>un</v>
      </c>
      <c r="F99" s="228">
        <f>IFERROR(VLOOKUP(A99,MEMORIA!$A:$I,6,FALSE),"NÃO TEM")</f>
        <v>17</v>
      </c>
      <c r="G99" s="228">
        <f>IFERROR(VLOOKUP(A99,MEMORIA!$A:$I,7,FALSE),"NÃO TEM")</f>
        <v>226.70999999999998</v>
      </c>
      <c r="H99" s="228">
        <f t="shared" si="4"/>
        <v>288.60000000000002</v>
      </c>
      <c r="I99" s="228">
        <f t="shared" si="5"/>
        <v>4906.2</v>
      </c>
      <c r="J99" s="229">
        <f t="shared" si="6"/>
        <v>1.5199409392253563E-3</v>
      </c>
      <c r="K99" s="230">
        <f t="shared" si="7"/>
        <v>0.9405588962429432</v>
      </c>
    </row>
    <row r="100" spans="1:11" ht="30" x14ac:dyDescent="0.2">
      <c r="A100" s="226" t="s">
        <v>765</v>
      </c>
      <c r="B100" s="226" t="str">
        <f>IFERROR(VLOOKUP(A100,MEMORIA!$A:$I,2,FALSE),"NÃO TEM")</f>
        <v>CPU7</v>
      </c>
      <c r="C100" s="226" t="str">
        <f>IFERROR(VLOOKUP(A100,MEMORIA!$A:$I,4,FALSE),"NÃO TEM")</f>
        <v>Próprio</v>
      </c>
      <c r="D100" s="227" t="str">
        <f>IFERROR(VLOOKUP(A100,MEMORIA!$A:$I,3,FALSE),"NÃO TEM")</f>
        <v>CÂMERA IP 2 MP COM IR 30M, TIPO DOME, SISTEMA POE (INSTALAÇÃO INCLUSA)</v>
      </c>
      <c r="E100" s="226" t="str">
        <f>IFERROR(VLOOKUP(A100,MEMORIA!$A:$I,5,FALSE),"NÃO TEM")</f>
        <v>UN</v>
      </c>
      <c r="F100" s="228">
        <f>IFERROR(VLOOKUP(A100,MEMORIA!$A:$I,6,FALSE),"NÃO TEM")</f>
        <v>8</v>
      </c>
      <c r="G100" s="228">
        <f>IFERROR(VLOOKUP(A100,MEMORIA!$A:$I,7,FALSE),"NÃO TEM")</f>
        <v>479.51</v>
      </c>
      <c r="H100" s="228">
        <f t="shared" si="4"/>
        <v>610.41999999999996</v>
      </c>
      <c r="I100" s="228">
        <f t="shared" si="5"/>
        <v>4883.3599999999997</v>
      </c>
      <c r="J100" s="229">
        <f t="shared" si="6"/>
        <v>1.5128651063910023E-3</v>
      </c>
      <c r="K100" s="230">
        <f t="shared" si="7"/>
        <v>0.94207176134933424</v>
      </c>
    </row>
    <row r="101" spans="1:11" ht="30" x14ac:dyDescent="0.2">
      <c r="A101" s="226" t="s">
        <v>790</v>
      </c>
      <c r="B101" s="226" t="str">
        <f>IFERROR(VLOOKUP(A101,MEMORIA!$A:$I,2,FALSE),"NÃO TEM")</f>
        <v>CPU7</v>
      </c>
      <c r="C101" s="226" t="str">
        <f>IFERROR(VLOOKUP(A101,MEMORIA!$A:$I,4,FALSE),"NÃO TEM")</f>
        <v>Próprio</v>
      </c>
      <c r="D101" s="227" t="str">
        <f>IFERROR(VLOOKUP(A101,MEMORIA!$A:$I,3,FALSE),"NÃO TEM")</f>
        <v>CÂMERA IP 2 MP COM IR 30M, TIPO DOME, SISTEMA POE (INSTALAÇÃO INCLUSA)</v>
      </c>
      <c r="E101" s="226" t="str">
        <f>IFERROR(VLOOKUP(A101,MEMORIA!$A:$I,5,FALSE),"NÃO TEM")</f>
        <v>UN</v>
      </c>
      <c r="F101" s="228">
        <f>IFERROR(VLOOKUP(A101,MEMORIA!$A:$I,6,FALSE),"NÃO TEM")</f>
        <v>8</v>
      </c>
      <c r="G101" s="228">
        <f>IFERROR(VLOOKUP(A101,MEMORIA!$A:$I,7,FALSE),"NÃO TEM")</f>
        <v>479.51</v>
      </c>
      <c r="H101" s="228">
        <f t="shared" si="4"/>
        <v>610.41999999999996</v>
      </c>
      <c r="I101" s="228">
        <f t="shared" si="5"/>
        <v>4883.3599999999997</v>
      </c>
      <c r="J101" s="229">
        <f t="shared" si="6"/>
        <v>1.5128651063910023E-3</v>
      </c>
      <c r="K101" s="230">
        <f t="shared" si="7"/>
        <v>0.94358462645572527</v>
      </c>
    </row>
    <row r="102" spans="1:11" ht="30" x14ac:dyDescent="0.2">
      <c r="A102" s="226" t="s">
        <v>381</v>
      </c>
      <c r="B102" s="226">
        <f>IFERROR(VLOOKUP(A102,MEMORIA!$A:$I,2,FALSE),"NÃO TEM")</f>
        <v>94447</v>
      </c>
      <c r="C102" s="226" t="str">
        <f>IFERROR(VLOOKUP(A102,MEMORIA!$A:$I,4,FALSE),"NÃO TEM")</f>
        <v>SINAPI</v>
      </c>
      <c r="D102" s="227" t="str">
        <f>IFERROR(VLOOKUP(A102,MEMORIA!$A:$I,3,FALSE),"NÃO TEM")</f>
        <v>TELHAMENTO COM TELHA CERÂMICA CAPA-CANAL, TIPO PAULISTA, COM ATÉ 2 ÁGUAS, INCLUSO TRANSPORTE VERTICAL. AF_07/2019</v>
      </c>
      <c r="E102" s="226" t="str">
        <f>IFERROR(VLOOKUP(A102,MEMORIA!$A:$I,5,FALSE),"NÃO TEM")</f>
        <v>m²</v>
      </c>
      <c r="F102" s="228">
        <f>IFERROR(VLOOKUP(A102,MEMORIA!$A:$I,6,FALSE),"NÃO TEM")</f>
        <v>96.310800000000015</v>
      </c>
      <c r="G102" s="228">
        <f>IFERROR(VLOOKUP(A102,MEMORIA!$A:$I,7,FALSE),"NÃO TEM")</f>
        <v>39.56</v>
      </c>
      <c r="H102" s="228">
        <f t="shared" si="4"/>
        <v>50.36</v>
      </c>
      <c r="I102" s="228">
        <f t="shared" si="5"/>
        <v>4850.21</v>
      </c>
      <c r="J102" s="229">
        <f t="shared" si="6"/>
        <v>1.5025952351800204E-3</v>
      </c>
      <c r="K102" s="230">
        <f t="shared" si="7"/>
        <v>0.94508722169090531</v>
      </c>
    </row>
    <row r="103" spans="1:11" ht="45" x14ac:dyDescent="0.2">
      <c r="A103" s="226" t="s">
        <v>589</v>
      </c>
      <c r="B103" s="226">
        <f>IFERROR(VLOOKUP(A103,MEMORIA!$A:$I,2,FALSE),"NÃO TEM")</f>
        <v>103332</v>
      </c>
      <c r="C103" s="226" t="str">
        <f>IFERROR(VLOOKUP(A103,MEMORIA!$A:$I,4,FALSE),"NÃO TEM")</f>
        <v>SINAPI</v>
      </c>
      <c r="D103" s="227" t="str">
        <f>IFERROR(VLOOKUP(A103,MEMORIA!$A:$I,3,FALSE),"NÃO TEM")</f>
        <v>ALVENARIA DE VEDAÇÃO DE BLOCOS CERÂMICOS FURADOS NA HORIZONTAL DE 9X14X19 CM (ESPESSURA 9 CM) E ARGAMASSA DE ASSENTAMENTO COM PREPARO EM BETONEIRA. AF_12/2021</v>
      </c>
      <c r="E103" s="226" t="str">
        <f>IFERROR(VLOOKUP(A103,MEMORIA!$A:$I,5,FALSE),"NÃO TEM")</f>
        <v>m²</v>
      </c>
      <c r="F103" s="228">
        <f>IFERROR(VLOOKUP(A103,MEMORIA!$A:$I,6,FALSE),"NÃO TEM")</f>
        <v>34.72</v>
      </c>
      <c r="G103" s="228">
        <f>IFERROR(VLOOKUP(A103,MEMORIA!$A:$I,7,FALSE),"NÃO TEM")</f>
        <v>109.24</v>
      </c>
      <c r="H103" s="228">
        <f t="shared" si="4"/>
        <v>139.06</v>
      </c>
      <c r="I103" s="228">
        <f t="shared" si="5"/>
        <v>4828.16</v>
      </c>
      <c r="J103" s="229">
        <f t="shared" si="6"/>
        <v>1.4957641443745255E-3</v>
      </c>
      <c r="K103" s="230">
        <f t="shared" si="7"/>
        <v>0.94658298583527989</v>
      </c>
    </row>
    <row r="104" spans="1:11" ht="30" x14ac:dyDescent="0.2">
      <c r="A104" s="231" t="s">
        <v>164</v>
      </c>
      <c r="B104" s="231">
        <f>IFERROR(VLOOKUP(A104,MEMORIA!$A:$I,2,FALSE),"NÃO TEM")</f>
        <v>103689</v>
      </c>
      <c r="C104" s="231" t="str">
        <f>IFERROR(VLOOKUP(A104,MEMORIA!$A:$I,4,FALSE),"NÃO TEM")</f>
        <v>SINAPI</v>
      </c>
      <c r="D104" s="232" t="str">
        <f>IFERROR(VLOOKUP(A104,MEMORIA!$A:$I,3,FALSE),"NÃO TEM")</f>
        <v>FORNECIMENTO E INSTALAÇÃO DE PLACA DE OBRA COM CHAPA GALVANIZADA E ESTRUTURA DE MADEIRA. AF_03/2022_PS</v>
      </c>
      <c r="E104" s="231" t="str">
        <f>IFERROR(VLOOKUP(A104,MEMORIA!$A:$I,5,FALSE),"NÃO TEM")</f>
        <v>m²</v>
      </c>
      <c r="F104" s="233">
        <f>IFERROR(VLOOKUP(A104,MEMORIA!$A:$I,6,FALSE),"NÃO TEM")</f>
        <v>8</v>
      </c>
      <c r="G104" s="233">
        <f>IFERROR(VLOOKUP(A104,MEMORIA!$A:$I,7,FALSE),"NÃO TEM")</f>
        <v>461.25</v>
      </c>
      <c r="H104" s="233">
        <f t="shared" si="4"/>
        <v>587.16999999999996</v>
      </c>
      <c r="I104" s="233">
        <f t="shared" si="5"/>
        <v>4697.3599999999997</v>
      </c>
      <c r="J104" s="234">
        <f t="shared" si="6"/>
        <v>1.4552422995963515E-3</v>
      </c>
      <c r="K104" s="235">
        <f t="shared" si="7"/>
        <v>0.94803822813487626</v>
      </c>
    </row>
    <row r="105" spans="1:11" ht="30" x14ac:dyDescent="0.2">
      <c r="A105" s="231" t="s">
        <v>610</v>
      </c>
      <c r="B105" s="231">
        <f>IFERROR(VLOOKUP(A105,MEMORIA!$A:$I,2,FALSE),"NÃO TEM")</f>
        <v>102182</v>
      </c>
      <c r="C105" s="231" t="str">
        <f>IFERROR(VLOOKUP(A105,MEMORIA!$A:$I,4,FALSE),"NÃO TEM")</f>
        <v>SINAPI</v>
      </c>
      <c r="D105" s="232" t="str">
        <f>IFERROR(VLOOKUP(A105,MEMORIA!$A:$I,3,FALSE),"NÃO TEM")</f>
        <v>PORTA PIVOTANTE DE VIDRO TEMPERADO, 90X210 CM, ESPESSURA 10 MM, INCLUSIVE ACESSÓRIOS. AF_01/2021</v>
      </c>
      <c r="E105" s="231" t="str">
        <f>IFERROR(VLOOKUP(A105,MEMORIA!$A:$I,5,FALSE),"NÃO TEM")</f>
        <v>UN</v>
      </c>
      <c r="F105" s="233">
        <f>IFERROR(VLOOKUP(A105,MEMORIA!$A:$I,6,FALSE),"NÃO TEM")</f>
        <v>5</v>
      </c>
      <c r="G105" s="233">
        <f>IFERROR(VLOOKUP(A105,MEMORIA!$A:$I,7,FALSE),"NÃO TEM")</f>
        <v>1137.46</v>
      </c>
      <c r="H105" s="233">
        <f t="shared" si="4"/>
        <v>1447.99</v>
      </c>
      <c r="I105" s="233">
        <f t="shared" si="5"/>
        <v>7239.95</v>
      </c>
      <c r="J105" s="234">
        <f t="shared" si="6"/>
        <v>2.2429367744781336E-3</v>
      </c>
      <c r="K105" s="235">
        <f t="shared" si="7"/>
        <v>0.95028116490935444</v>
      </c>
    </row>
    <row r="106" spans="1:11" ht="60" x14ac:dyDescent="0.2">
      <c r="A106" s="231" t="s">
        <v>27</v>
      </c>
      <c r="B106" s="231">
        <f>IFERROR(VLOOKUP(A106,MEMORIA!$A:$I,2,FALSE),"NÃO TEM")</f>
        <v>104234</v>
      </c>
      <c r="C106" s="231" t="str">
        <f>IFERROR(VLOOKUP(A106,MEMORIA!$A:$I,4,FALSE),"NÃO TEM")</f>
        <v>SINAPI</v>
      </c>
      <c r="D106" s="232" t="str">
        <f>IFERROR(VLOOKUP(A106,MEMORIA!$A:$I,3,FALSE),"NÃO TEM")</f>
        <v>EMBOÇO OU MASSA ÚNICA EM ARGAMASSA TRAÇO 1:2:8, PREPARO MANUAL, APLICADA MANUALMENTE EM
PANOS DE FACHADA SEM PRESENÇA DE VÃOS, ESPESSURA DE 25 MM, ACESSO POR ANDAIME. AF_08/2022</v>
      </c>
      <c r="E106" s="231" t="str">
        <f>IFERROR(VLOOKUP(A106,MEMORIA!$A:$I,5,FALSE),"NÃO TEM")</f>
        <v>m²</v>
      </c>
      <c r="F106" s="233">
        <f>IFERROR(VLOOKUP(A106,MEMORIA!$A:$I,6,FALSE),"NÃO TEM")</f>
        <v>104.94399999999999</v>
      </c>
      <c r="G106" s="233">
        <f>IFERROR(VLOOKUP(A106,MEMORIA!$A:$I,7,FALSE),"NÃO TEM")</f>
        <v>39.549999999999997</v>
      </c>
      <c r="H106" s="233">
        <f t="shared" si="4"/>
        <v>50.35</v>
      </c>
      <c r="I106" s="233">
        <f t="shared" si="5"/>
        <v>5283.93</v>
      </c>
      <c r="J106" s="234">
        <f t="shared" si="6"/>
        <v>1.6369617070239775E-3</v>
      </c>
      <c r="K106" s="235">
        <f t="shared" si="7"/>
        <v>0.95191812661637842</v>
      </c>
    </row>
    <row r="107" spans="1:11" ht="30" x14ac:dyDescent="0.2">
      <c r="A107" s="231" t="s">
        <v>124</v>
      </c>
      <c r="B107" s="231" t="str">
        <f>IFERROR(VLOOKUP(A107,MEMORIA!$A:$I,2,FALSE),"NÃO TEM")</f>
        <v>62.24.16</v>
      </c>
      <c r="C107" s="231" t="str">
        <f>IFERROR(VLOOKUP(A107,MEMORIA!$A:$I,4,FALSE),"NÃO TEM")</f>
        <v>SUDECAP</v>
      </c>
      <c r="D107" s="232" t="str">
        <f>IFERROR(VLOOKUP(A107,MEMORIA!$A:$I,3,FALSE),"NÃO TEM")</f>
        <v>PGRCC (PLANO DE GERENCIAMENTO DE RESÍDUOS DA CONSTRUÇÃO CIVIL)</v>
      </c>
      <c r="E107" s="231" t="str">
        <f>IFERROR(VLOOKUP(A107,MEMORIA!$A:$I,5,FALSE),"NÃO TEM")</f>
        <v>UN</v>
      </c>
      <c r="F107" s="233">
        <f>IFERROR(VLOOKUP(A107,MEMORIA!$A:$I,6,FALSE),"NÃO TEM")</f>
        <v>1</v>
      </c>
      <c r="G107" s="233">
        <f>IFERROR(VLOOKUP(A107,MEMORIA!$A:$I,7,FALSE),"NÃO TEM")</f>
        <v>3268.1299999999997</v>
      </c>
      <c r="H107" s="233">
        <f t="shared" si="4"/>
        <v>4160.33</v>
      </c>
      <c r="I107" s="233">
        <f t="shared" si="5"/>
        <v>4160.33</v>
      </c>
      <c r="J107" s="234">
        <f t="shared" si="6"/>
        <v>1.288870385978441E-3</v>
      </c>
      <c r="K107" s="235">
        <f t="shared" si="7"/>
        <v>0.95320699700235689</v>
      </c>
    </row>
    <row r="108" spans="1:11" ht="15" x14ac:dyDescent="0.2">
      <c r="A108" s="231" t="s">
        <v>782</v>
      </c>
      <c r="B108" s="231" t="str">
        <f>IFERROR(VLOOKUP(A108,MEMORIA!$A:$I,2,FALSE),"NÃO TEM")</f>
        <v>C1043</v>
      </c>
      <c r="C108" s="231" t="str">
        <f>IFERROR(VLOOKUP(A108,MEMORIA!$A:$I,4,FALSE),"NÃO TEM")</f>
        <v>SEINFRA</v>
      </c>
      <c r="D108" s="232" t="str">
        <f>IFERROR(VLOOKUP(A108,MEMORIA!$A:$I,3,FALSE),"NÃO TEM")</f>
        <v>DEMOLIÇÃO DE ALVENARIA DE TIJOLOS SEM REAPROVEITAMENTO</v>
      </c>
      <c r="E108" s="231" t="str">
        <f>IFERROR(VLOOKUP(A108,MEMORIA!$A:$I,5,FALSE),"NÃO TEM")</f>
        <v>m³</v>
      </c>
      <c r="F108" s="233">
        <f>IFERROR(VLOOKUP(A108,MEMORIA!$A:$I,6,FALSE),"NÃO TEM")</f>
        <v>45.6</v>
      </c>
      <c r="G108" s="233">
        <f>IFERROR(VLOOKUP(A108,MEMORIA!$A:$I,7,FALSE),"NÃO TEM")</f>
        <v>68.83</v>
      </c>
      <c r="H108" s="233">
        <f t="shared" si="4"/>
        <v>87.62</v>
      </c>
      <c r="I108" s="233">
        <f t="shared" si="5"/>
        <v>3995.47</v>
      </c>
      <c r="J108" s="234">
        <f t="shared" si="6"/>
        <v>1.2377967519560423E-3</v>
      </c>
      <c r="K108" s="235">
        <f t="shared" si="7"/>
        <v>0.9544447937543129</v>
      </c>
    </row>
    <row r="109" spans="1:11" ht="45" x14ac:dyDescent="0.2">
      <c r="A109" s="231" t="s">
        <v>367</v>
      </c>
      <c r="B109" s="231">
        <f>IFERROR(VLOOKUP(A109,MEMORIA!$A:$I,2,FALSE),"NÃO TEM")</f>
        <v>94273</v>
      </c>
      <c r="C109" s="231" t="str">
        <f>IFERROR(VLOOKUP(A109,MEMORIA!$A:$I,4,FALSE),"NÃO TEM")</f>
        <v>SINAPI</v>
      </c>
      <c r="D109" s="232" t="str">
        <f>IFERROR(VLOOKUP(A109,MEMORIA!$A:$I,3,FALSE),"NÃO TEM")</f>
        <v>ASSENTAMENTO DE GUIA (MEIO-FIO) EM TRECHO RETO, CONFECCIONADA EM CONCRETO PRÉ-FABRICADO, DIMENSÕES 100X15X13X30 CM (COMPRIMENTO X BASE INFERIOR X BASE SUPERIOR X ALTURA). AF_01/2024</v>
      </c>
      <c r="E109" s="231" t="str">
        <f>IFERROR(VLOOKUP(A109,MEMORIA!$A:$I,5,FALSE),"NÃO TEM")</f>
        <v>M</v>
      </c>
      <c r="F109" s="233">
        <f>IFERROR(VLOOKUP(A109,MEMORIA!$A:$I,6,FALSE),"NÃO TEM")</f>
        <v>86</v>
      </c>
      <c r="G109" s="233">
        <f>IFERROR(VLOOKUP(A109,MEMORIA!$A:$I,7,FALSE),"NÃO TEM")</f>
        <v>36.22</v>
      </c>
      <c r="H109" s="233">
        <f t="shared" si="4"/>
        <v>46.11</v>
      </c>
      <c r="I109" s="233">
        <f t="shared" si="5"/>
        <v>3965.46</v>
      </c>
      <c r="J109" s="234">
        <f t="shared" si="6"/>
        <v>1.2284996528597657E-3</v>
      </c>
      <c r="K109" s="235">
        <f t="shared" si="7"/>
        <v>0.95567329340717266</v>
      </c>
    </row>
    <row r="110" spans="1:11" ht="45" x14ac:dyDescent="0.2">
      <c r="A110" s="231" t="s">
        <v>618</v>
      </c>
      <c r="B110" s="231">
        <f>IFERROR(VLOOKUP(A110,MEMORIA!$A:$I,2,FALSE),"NÃO TEM")</f>
        <v>86931</v>
      </c>
      <c r="C110" s="231" t="str">
        <f>IFERROR(VLOOKUP(A110,MEMORIA!$A:$I,4,FALSE),"NÃO TEM")</f>
        <v>SINAPI</v>
      </c>
      <c r="D110" s="232" t="str">
        <f>IFERROR(VLOOKUP(A110,MEMORIA!$A:$I,3,FALSE),"NÃO TEM")</f>
        <v>VASO SANITÁRIO SIFONADO COM CAIXA ACOPLADA LOUÇA BRANCA, INCLUSO ENGATE FLEXÍVEL EM PLÁSTICO BRANCO, 1/2  X 40CM - FORNECIMENTO E INSTALAÇÃO. AF_01/2020</v>
      </c>
      <c r="E110" s="231" t="str">
        <f>IFERROR(VLOOKUP(A110,MEMORIA!$A:$I,5,FALSE),"NÃO TEM")</f>
        <v>UN</v>
      </c>
      <c r="F110" s="233">
        <f>IFERROR(VLOOKUP(A110,MEMORIA!$A:$I,6,FALSE),"NÃO TEM")</f>
        <v>8</v>
      </c>
      <c r="G110" s="233">
        <f>IFERROR(VLOOKUP(A110,MEMORIA!$A:$I,7,FALSE),"NÃO TEM")</f>
        <v>504.78</v>
      </c>
      <c r="H110" s="233">
        <f t="shared" si="4"/>
        <v>642.58000000000004</v>
      </c>
      <c r="I110" s="233">
        <f t="shared" si="5"/>
        <v>5140.6400000000003</v>
      </c>
      <c r="J110" s="234">
        <f t="shared" si="6"/>
        <v>1.5925704597895391E-3</v>
      </c>
      <c r="K110" s="235">
        <f t="shared" si="7"/>
        <v>0.95726586386696222</v>
      </c>
    </row>
    <row r="111" spans="1:11" ht="30" x14ac:dyDescent="0.2">
      <c r="A111" s="231" t="s">
        <v>752</v>
      </c>
      <c r="B111" s="231">
        <f>IFERROR(VLOOKUP(A111,MEMORIA!$A:$I,2,FALSE),"NÃO TEM")</f>
        <v>95875</v>
      </c>
      <c r="C111" s="231" t="str">
        <f>IFERROR(VLOOKUP(A111,MEMORIA!$A:$I,4,FALSE),"NÃO TEM")</f>
        <v>SINAPI</v>
      </c>
      <c r="D111" s="232" t="str">
        <f>IFERROR(VLOOKUP(A111,MEMORIA!$A:$I,3,FALSE),"NÃO TEM")</f>
        <v>TRANSPORTE COM CAMINHÃO BASCULANTE DE 10 M³, EM VIA URBANA PAVIMENTADA, DMT ATÉ 30 KM (UNIDADE: M3XKM). AF_07/2020</v>
      </c>
      <c r="E111" s="231" t="str">
        <f>IFERROR(VLOOKUP(A111,MEMORIA!$A:$I,5,FALSE),"NÃO TEM")</f>
        <v>M3XKM</v>
      </c>
      <c r="F111" s="233">
        <f>IFERROR(VLOOKUP(A111,MEMORIA!$A:$I,6,FALSE),"NÃO TEM")</f>
        <v>1220</v>
      </c>
      <c r="G111" s="233">
        <f>IFERROR(VLOOKUP(A111,MEMORIA!$A:$I,7,FALSE),"NÃO TEM")</f>
        <v>2.41</v>
      </c>
      <c r="H111" s="233">
        <f t="shared" si="4"/>
        <v>3.07</v>
      </c>
      <c r="I111" s="233">
        <f t="shared" si="5"/>
        <v>3745.4</v>
      </c>
      <c r="J111" s="234">
        <f t="shared" si="6"/>
        <v>1.1603250568208898E-3</v>
      </c>
      <c r="K111" s="235">
        <f t="shared" si="7"/>
        <v>0.95842618892378306</v>
      </c>
    </row>
    <row r="112" spans="1:11" ht="30" x14ac:dyDescent="0.2">
      <c r="A112" s="231" t="s">
        <v>559</v>
      </c>
      <c r="B112" s="231">
        <f>IFERROR(VLOOKUP(A112,MEMORIA!$A:$I,2,FALSE),"NÃO TEM")</f>
        <v>95875</v>
      </c>
      <c r="C112" s="231" t="str">
        <f>IFERROR(VLOOKUP(A112,MEMORIA!$A:$I,4,FALSE),"NÃO TEM")</f>
        <v>SINAPI</v>
      </c>
      <c r="D112" s="232" t="str">
        <f>IFERROR(VLOOKUP(A112,MEMORIA!$A:$I,3,FALSE),"NÃO TEM")</f>
        <v>TRANSPORTE COM CAMINHÃO BASCULANTE DE 10 M³, EM VIA URBANA PAVIMENTADA, DMT ATÉ 30 KM (UNIDADE: M3XKM). AF_07/2020</v>
      </c>
      <c r="E112" s="231" t="str">
        <f>IFERROR(VLOOKUP(A112,MEMORIA!$A:$I,5,FALSE),"NÃO TEM")</f>
        <v>M3XKM</v>
      </c>
      <c r="F112" s="233">
        <f>IFERROR(VLOOKUP(A112,MEMORIA!$A:$I,6,FALSE),"NÃO TEM")</f>
        <v>1220</v>
      </c>
      <c r="G112" s="233">
        <f>IFERROR(VLOOKUP(A112,MEMORIA!$A:$I,7,FALSE),"NÃO TEM")</f>
        <v>2.41</v>
      </c>
      <c r="H112" s="233">
        <f t="shared" si="4"/>
        <v>3.07</v>
      </c>
      <c r="I112" s="233">
        <f t="shared" si="5"/>
        <v>3745.4</v>
      </c>
      <c r="J112" s="234">
        <f t="shared" si="6"/>
        <v>1.1603250568208898E-3</v>
      </c>
      <c r="K112" s="235">
        <f t="shared" si="7"/>
        <v>0.95958651398060391</v>
      </c>
    </row>
    <row r="113" spans="1:11" ht="30" x14ac:dyDescent="0.2">
      <c r="A113" s="231" t="s">
        <v>729</v>
      </c>
      <c r="B113" s="231">
        <f>IFERROR(VLOOKUP(A113,MEMORIA!$A:$I,2,FALSE),"NÃO TEM")</f>
        <v>7989</v>
      </c>
      <c r="C113" s="231" t="str">
        <f>IFERROR(VLOOKUP(A113,MEMORIA!$A:$I,4,FALSE),"NÃO TEM")</f>
        <v>ORSE</v>
      </c>
      <c r="D113" s="232" t="str">
        <f>IFERROR(VLOOKUP(A113,MEMORIA!$A:$I,3,FALSE),"NÃO TEM")</f>
        <v>REMOÇÃO DE PAVIMENTAÇÃO EM PARALELEPÍPEDOS SEM  REAPROVEITAMENTO.</v>
      </c>
      <c r="E113" s="231" t="str">
        <f>IFERROR(VLOOKUP(A113,MEMORIA!$A:$I,5,FALSE),"NÃO TEM")</f>
        <v>m²</v>
      </c>
      <c r="F113" s="233">
        <f>IFERROR(VLOOKUP(A113,MEMORIA!$A:$I,6,FALSE),"NÃO TEM")</f>
        <v>237.70759999999999</v>
      </c>
      <c r="G113" s="233">
        <f>IFERROR(VLOOKUP(A113,MEMORIA!$A:$I,7,FALSE),"NÃO TEM")</f>
        <v>11.809999999999999</v>
      </c>
      <c r="H113" s="233">
        <f t="shared" si="4"/>
        <v>15.03</v>
      </c>
      <c r="I113" s="233">
        <f t="shared" si="5"/>
        <v>3572.75</v>
      </c>
      <c r="J113" s="234">
        <f t="shared" si="6"/>
        <v>1.1068380805139195E-3</v>
      </c>
      <c r="K113" s="235">
        <f t="shared" si="7"/>
        <v>0.96069335206111783</v>
      </c>
    </row>
    <row r="114" spans="1:11" ht="30" x14ac:dyDescent="0.2">
      <c r="A114" s="231" t="s">
        <v>36</v>
      </c>
      <c r="B114" s="231">
        <f>IFERROR(VLOOKUP(A114,MEMORIA!$A:$I,2,FALSE),"NÃO TEM")</f>
        <v>88485</v>
      </c>
      <c r="C114" s="231" t="str">
        <f>IFERROR(VLOOKUP(A114,MEMORIA!$A:$I,4,FALSE),"NÃO TEM")</f>
        <v>SINAPI</v>
      </c>
      <c r="D114" s="232" t="str">
        <f>IFERROR(VLOOKUP(A114,MEMORIA!$A:$I,3,FALSE),"NÃO TEM")</f>
        <v>FUNDO SELADOR ACRÍLICO, APLICAÇÃO MANUAL EM PAREDE, UMA DEMÃO. AF_04/2023</v>
      </c>
      <c r="E114" s="231" t="str">
        <f>IFERROR(VLOOKUP(A114,MEMORIA!$A:$I,5,FALSE),"NÃO TEM")</f>
        <v>m²</v>
      </c>
      <c r="F114" s="233">
        <f>IFERROR(VLOOKUP(A114,MEMORIA!$A:$I,6,FALSE),"NÃO TEM")</f>
        <v>711.19999999999993</v>
      </c>
      <c r="G114" s="233">
        <f>IFERROR(VLOOKUP(A114,MEMORIA!$A:$I,7,FALSE),"NÃO TEM")</f>
        <v>3.5100000000000002</v>
      </c>
      <c r="H114" s="233">
        <f t="shared" si="4"/>
        <v>4.47</v>
      </c>
      <c r="I114" s="233">
        <f t="shared" si="5"/>
        <v>3179.06</v>
      </c>
      <c r="J114" s="234">
        <f t="shared" si="6"/>
        <v>9.8487290413227374E-4</v>
      </c>
      <c r="K114" s="235">
        <f t="shared" si="7"/>
        <v>0.96167822496525013</v>
      </c>
    </row>
    <row r="115" spans="1:11" ht="30" x14ac:dyDescent="0.2">
      <c r="A115" s="231" t="s">
        <v>601</v>
      </c>
      <c r="B115" s="231">
        <f>IFERROR(VLOOKUP(A115,MEMORIA!$A:$I,2,FALSE),"NÃO TEM")</f>
        <v>88485</v>
      </c>
      <c r="C115" s="231" t="str">
        <f>IFERROR(VLOOKUP(A115,MEMORIA!$A:$I,4,FALSE),"NÃO TEM")</f>
        <v>SINAPI</v>
      </c>
      <c r="D115" s="232" t="str">
        <f>IFERROR(VLOOKUP(A115,MEMORIA!$A:$I,3,FALSE),"NÃO TEM")</f>
        <v>FUNDO SELADOR ACRÍLICO, APLICAÇÃO MANUAL EM PAREDE, UMA DEMÃO. AF_04/2023</v>
      </c>
      <c r="E115" s="231" t="str">
        <f>IFERROR(VLOOKUP(A115,MEMORIA!$A:$I,5,FALSE),"NÃO TEM")</f>
        <v>m²</v>
      </c>
      <c r="F115" s="233">
        <f>IFERROR(VLOOKUP(A115,MEMORIA!$A:$I,6,FALSE),"NÃO TEM")</f>
        <v>711.19999999999993</v>
      </c>
      <c r="G115" s="233">
        <f>IFERROR(VLOOKUP(A115,MEMORIA!$A:$I,7,FALSE),"NÃO TEM")</f>
        <v>3.5100000000000002</v>
      </c>
      <c r="H115" s="233">
        <f t="shared" si="4"/>
        <v>4.47</v>
      </c>
      <c r="I115" s="233">
        <f t="shared" si="5"/>
        <v>3179.06</v>
      </c>
      <c r="J115" s="234">
        <f t="shared" si="6"/>
        <v>9.8487290413227374E-4</v>
      </c>
      <c r="K115" s="235">
        <f t="shared" si="7"/>
        <v>0.96266309786938242</v>
      </c>
    </row>
    <row r="116" spans="1:11" ht="45" x14ac:dyDescent="0.2">
      <c r="A116" s="231" t="s">
        <v>641</v>
      </c>
      <c r="B116" s="231">
        <f>IFERROR(VLOOKUP(A116,MEMORIA!$A:$I,2,FALSE),"NÃO TEM")</f>
        <v>101881</v>
      </c>
      <c r="C116" s="231" t="str">
        <f>IFERROR(VLOOKUP(A116,MEMORIA!$A:$I,4,FALSE),"NÃO TEM")</f>
        <v>SINAPI</v>
      </c>
      <c r="D116" s="232" t="str">
        <f>IFERROR(VLOOKUP(A116,MEMORIA!$A:$I,3,FALSE),"NÃO TEM")</f>
        <v>QUADRO DE DISTRIBUIÇÃO DE ENERGIA EM CHAPA DE AÇO GALVANIZADO, DE EMBUTIR, COM BARRAMENTO TRIFÁSICO, PARA 40 DISJUNTORES DIN 100A - FORNECIMENTO E INSTALAÇÃO. AF_10/2020</v>
      </c>
      <c r="E116" s="231" t="str">
        <f>IFERROR(VLOOKUP(A116,MEMORIA!$A:$I,5,FALSE),"NÃO TEM")</f>
        <v>UN</v>
      </c>
      <c r="F116" s="233">
        <f>IFERROR(VLOOKUP(A116,MEMORIA!$A:$I,6,FALSE),"NÃO TEM")</f>
        <v>4</v>
      </c>
      <c r="G116" s="233">
        <f>IFERROR(VLOOKUP(A116,MEMORIA!$A:$I,7,FALSE),"NÃO TEM")</f>
        <v>824.28000000000009</v>
      </c>
      <c r="H116" s="233">
        <f t="shared" si="4"/>
        <v>1049.31</v>
      </c>
      <c r="I116" s="233">
        <f t="shared" si="5"/>
        <v>4197.24</v>
      </c>
      <c r="J116" s="234">
        <f t="shared" si="6"/>
        <v>1.3003051053267773E-3</v>
      </c>
      <c r="K116" s="235">
        <f t="shared" si="7"/>
        <v>0.96396340297470917</v>
      </c>
    </row>
    <row r="117" spans="1:11" ht="45" x14ac:dyDescent="0.2">
      <c r="A117" s="231" t="s">
        <v>17</v>
      </c>
      <c r="B117" s="231">
        <f>IFERROR(VLOOKUP(A117,MEMORIA!$A:$I,2,FALSE),"NÃO TEM")</f>
        <v>103362</v>
      </c>
      <c r="C117" s="231" t="str">
        <f>IFERROR(VLOOKUP(A117,MEMORIA!$A:$I,4,FALSE),"NÃO TEM")</f>
        <v>SINAPI</v>
      </c>
      <c r="D117" s="232" t="str">
        <f>IFERROR(VLOOKUP(A117,MEMORIA!$A:$I,3,FALSE),"NÃO TEM")</f>
        <v>ALVENARIA DE VEDAÇÃO DE BLOCOS CERÂMICOS FURADOS NA HORIZONTAL DE 19X19X29 CM (ESPESSURA 19CM) E ARGAMASSA DE ASSENTAMENTO COM PREPARO EM BETONEIRA. AF_12/2021</v>
      </c>
      <c r="E117" s="231" t="str">
        <f>IFERROR(VLOOKUP(A117,MEMORIA!$A:$I,5,FALSE),"NÃO TEM")</f>
        <v>m²</v>
      </c>
      <c r="F117" s="233">
        <f>IFERROR(VLOOKUP(A117,MEMORIA!$A:$I,6,FALSE),"NÃO TEM")</f>
        <v>26.32</v>
      </c>
      <c r="G117" s="233">
        <f>IFERROR(VLOOKUP(A117,MEMORIA!$A:$I,7,FALSE),"NÃO TEM")</f>
        <v>91.08</v>
      </c>
      <c r="H117" s="233">
        <f t="shared" si="4"/>
        <v>115.94</v>
      </c>
      <c r="I117" s="233">
        <f t="shared" si="5"/>
        <v>3051.54</v>
      </c>
      <c r="J117" s="234">
        <f t="shared" si="6"/>
        <v>9.4536720347391959E-4</v>
      </c>
      <c r="K117" s="235">
        <f t="shared" si="7"/>
        <v>0.96490877017818311</v>
      </c>
    </row>
    <row r="118" spans="1:11" ht="15" x14ac:dyDescent="0.2">
      <c r="A118" s="231" t="s">
        <v>309</v>
      </c>
      <c r="B118" s="231" t="str">
        <f>IFERROR(VLOOKUP(A118,MEMORIA!$A:$I,2,FALSE),"NÃO TEM")</f>
        <v>C2941</v>
      </c>
      <c r="C118" s="231" t="str">
        <f>IFERROR(VLOOKUP(A118,MEMORIA!$A:$I,4,FALSE),"NÃO TEM")</f>
        <v>SEINFRA</v>
      </c>
      <c r="D118" s="232" t="str">
        <f>IFERROR(VLOOKUP(A118,MEMORIA!$A:$I,3,FALSE),"NÃO TEM")</f>
        <v>RETIRADA DE PAVIMENTAÇÃO EM PASSEIO CIMENTADO</v>
      </c>
      <c r="E118" s="231" t="str">
        <f>IFERROR(VLOOKUP(A118,MEMORIA!$A:$I,5,FALSE),"NÃO TEM")</f>
        <v>m²</v>
      </c>
      <c r="F118" s="233">
        <f>IFERROR(VLOOKUP(A118,MEMORIA!$A:$I,6,FALSE),"NÃO TEM")</f>
        <v>118.15540000000001</v>
      </c>
      <c r="G118" s="233">
        <f>IFERROR(VLOOKUP(A118,MEMORIA!$A:$I,7,FALSE),"NÃO TEM")</f>
        <v>20.260000000000002</v>
      </c>
      <c r="H118" s="233">
        <f t="shared" si="4"/>
        <v>25.79</v>
      </c>
      <c r="I118" s="233">
        <f t="shared" si="5"/>
        <v>3047.23</v>
      </c>
      <c r="J118" s="234">
        <f t="shared" si="6"/>
        <v>9.4403196531647358E-4</v>
      </c>
      <c r="K118" s="235">
        <f t="shared" si="7"/>
        <v>0.96585280214349956</v>
      </c>
    </row>
    <row r="119" spans="1:11" ht="30" x14ac:dyDescent="0.2">
      <c r="A119" s="231" t="s">
        <v>358</v>
      </c>
      <c r="B119" s="231">
        <f>IFERROR(VLOOKUP(A119,MEMORIA!$A:$I,2,FALSE),"NÃO TEM")</f>
        <v>102183</v>
      </c>
      <c r="C119" s="231" t="str">
        <f>IFERROR(VLOOKUP(A119,MEMORIA!$A:$I,4,FALSE),"NÃO TEM")</f>
        <v>SINAPI</v>
      </c>
      <c r="D119" s="232" t="str">
        <f>IFERROR(VLOOKUP(A119,MEMORIA!$A:$I,3,FALSE),"NÃO TEM")</f>
        <v>PORTA DE CORRER EM VIDRO TEMPERADO, 2 FOLHAS DE 90X210 CM, ESPESSURA 10 MM, INCLUSIVE ACESSÓRIOS.AF_01/2021</v>
      </c>
      <c r="E119" s="231" t="str">
        <f>IFERROR(VLOOKUP(A119,MEMORIA!$A:$I,5,FALSE),"NÃO TEM")</f>
        <v>UN</v>
      </c>
      <c r="F119" s="233">
        <f>IFERROR(VLOOKUP(A119,MEMORIA!$A:$I,6,FALSE),"NÃO TEM")</f>
        <v>1</v>
      </c>
      <c r="G119" s="233">
        <f>IFERROR(VLOOKUP(A119,MEMORIA!$A:$I,7,FALSE),"NÃO TEM")</f>
        <v>2285.5</v>
      </c>
      <c r="H119" s="233">
        <f t="shared" si="4"/>
        <v>2909.44</v>
      </c>
      <c r="I119" s="233">
        <f t="shared" si="5"/>
        <v>2909.44</v>
      </c>
      <c r="J119" s="234">
        <f t="shared" si="6"/>
        <v>9.0134461828295239E-4</v>
      </c>
      <c r="K119" s="235">
        <f t="shared" si="7"/>
        <v>0.96675414676178251</v>
      </c>
    </row>
    <row r="120" spans="1:11" ht="30" x14ac:dyDescent="0.2">
      <c r="A120" s="231" t="s">
        <v>611</v>
      </c>
      <c r="B120" s="231">
        <f>IFERROR(VLOOKUP(A120,MEMORIA!$A:$I,2,FALSE),"NÃO TEM")</f>
        <v>102183</v>
      </c>
      <c r="C120" s="231" t="str">
        <f>IFERROR(VLOOKUP(A120,MEMORIA!$A:$I,4,FALSE),"NÃO TEM")</f>
        <v>SINAPI</v>
      </c>
      <c r="D120" s="232" t="str">
        <f>IFERROR(VLOOKUP(A120,MEMORIA!$A:$I,3,FALSE),"NÃO TEM")</f>
        <v>PORTA DE CORRER EM VIDRO TEMPERADO, 2 FOLHAS DE 90X210 CM, ESPESSURA 10 MM, INCLUSIVE ACESSÓRIOS.AF_01/2021</v>
      </c>
      <c r="E120" s="231" t="str">
        <f>IFERROR(VLOOKUP(A120,MEMORIA!$A:$I,5,FALSE),"NÃO TEM")</f>
        <v>UN</v>
      </c>
      <c r="F120" s="233">
        <f>IFERROR(VLOOKUP(A120,MEMORIA!$A:$I,6,FALSE),"NÃO TEM")</f>
        <v>2</v>
      </c>
      <c r="G120" s="233">
        <f>IFERROR(VLOOKUP(A120,MEMORIA!$A:$I,7,FALSE),"NÃO TEM")</f>
        <v>2285.5</v>
      </c>
      <c r="H120" s="233">
        <f t="shared" si="4"/>
        <v>2909.44</v>
      </c>
      <c r="I120" s="233">
        <f t="shared" si="5"/>
        <v>5818.88</v>
      </c>
      <c r="J120" s="234">
        <f t="shared" si="6"/>
        <v>1.8026892365659048E-3</v>
      </c>
      <c r="K120" s="235">
        <f t="shared" si="7"/>
        <v>0.96855683599834841</v>
      </c>
    </row>
    <row r="121" spans="1:11" ht="30" x14ac:dyDescent="0.2">
      <c r="A121" s="231" t="s">
        <v>733</v>
      </c>
      <c r="B121" s="231">
        <f>IFERROR(VLOOKUP(A121,MEMORIA!$A:$I,2,FALSE),"NÃO TEM")</f>
        <v>97655</v>
      </c>
      <c r="C121" s="231" t="str">
        <f>IFERROR(VLOOKUP(A121,MEMORIA!$A:$I,4,FALSE),"NÃO TEM")</f>
        <v>SINAPI</v>
      </c>
      <c r="D121" s="232" t="str">
        <f>IFERROR(VLOOKUP(A121,MEMORIA!$A:$I,3,FALSE),"NÃO TEM")</f>
        <v>REMOÇÃO DE TRAMA METÁLICA PARA COBERTURA, DE FORMA MANUAL, SEM REAPROVEITAMENTO. AF_12/2017</v>
      </c>
      <c r="E121" s="231" t="str">
        <f>IFERROR(VLOOKUP(A121,MEMORIA!$A:$I,5,FALSE),"NÃO TEM")</f>
        <v>m²</v>
      </c>
      <c r="F121" s="233">
        <f>IFERROR(VLOOKUP(A121,MEMORIA!$A:$I,6,FALSE),"NÃO TEM")</f>
        <v>64.862600000000015</v>
      </c>
      <c r="G121" s="233">
        <f>IFERROR(VLOOKUP(A121,MEMORIA!$A:$I,7,FALSE),"NÃO TEM")</f>
        <v>34.489999999999995</v>
      </c>
      <c r="H121" s="233">
        <f t="shared" si="4"/>
        <v>43.91</v>
      </c>
      <c r="I121" s="233">
        <f t="shared" si="5"/>
        <v>2848.12</v>
      </c>
      <c r="J121" s="234">
        <f t="shared" si="6"/>
        <v>8.8234768004290937E-4</v>
      </c>
      <c r="K121" s="235">
        <f t="shared" si="7"/>
        <v>0.96943918367839133</v>
      </c>
    </row>
    <row r="122" spans="1:11" ht="90" x14ac:dyDescent="0.2">
      <c r="A122" s="231" t="s">
        <v>432</v>
      </c>
      <c r="B122" s="231" t="str">
        <f>IFERROR(VLOOKUP(A122,MEMORIA!$A:$I,2,FALSE),"NÃO TEM")</f>
        <v>CPU12</v>
      </c>
      <c r="C122" s="231" t="str">
        <f>IFERROR(VLOOKUP(A122,MEMORIA!$A:$I,4,FALSE),"NÃO TEM")</f>
        <v>Próprio</v>
      </c>
      <c r="D122" s="232" t="str">
        <f>IFERROR(VLOOKUP(A122,MEMORIA!$A:$I,3,FALSE),"NÃO TEM")</f>
        <v>BANCO COM ASSENTO E BASE EM CONCRETO ARMADO (FCK=20MPA E ARMAÇÃO EM AÇO CA 50 DE 8.0 E 5.0), DIMENSÕES BASE - 50X18X23.5CM, DIMENSÕES DO ASSENTO 100X50X21.5CM, DIMENSÕES DA FUNDAÇÃO 70X38X25CM, SENDO AS BASES REVESTIDAS EM PINTURA ACRÍLICA E O ASSENTO REVESTIDO EM GRANILITE, INCLUSO ESCAVAÇÃO E FUNDAÇÃO (PEDRA ARGAMASSADA/CONCRETO E AÇO).</v>
      </c>
      <c r="E122" s="231" t="str">
        <f>IFERROR(VLOOKUP(A122,MEMORIA!$A:$I,5,FALSE),"NÃO TEM")</f>
        <v>UN</v>
      </c>
      <c r="F122" s="233">
        <f>IFERROR(VLOOKUP(A122,MEMORIA!$A:$I,6,FALSE),"NÃO TEM")</f>
        <v>6</v>
      </c>
      <c r="G122" s="233">
        <f>IFERROR(VLOOKUP(A122,MEMORIA!$A:$I,7,FALSE),"NÃO TEM")</f>
        <v>364</v>
      </c>
      <c r="H122" s="233">
        <f t="shared" si="4"/>
        <v>463.37</v>
      </c>
      <c r="I122" s="233">
        <f t="shared" si="5"/>
        <v>2780.22</v>
      </c>
      <c r="J122" s="234">
        <f t="shared" si="6"/>
        <v>8.6131225756249643E-4</v>
      </c>
      <c r="K122" s="235">
        <f t="shared" si="7"/>
        <v>0.9703004959359538</v>
      </c>
    </row>
    <row r="123" spans="1:11" ht="15" x14ac:dyDescent="0.2">
      <c r="A123" s="231" t="s">
        <v>726</v>
      </c>
      <c r="B123" s="231" t="str">
        <f>IFERROR(VLOOKUP(A123,MEMORIA!$A:$I,2,FALSE),"NÃO TEM")</f>
        <v>C1043</v>
      </c>
      <c r="C123" s="231" t="str">
        <f>IFERROR(VLOOKUP(A123,MEMORIA!$A:$I,4,FALSE),"NÃO TEM")</f>
        <v>SEINFRA</v>
      </c>
      <c r="D123" s="232" t="str">
        <f>IFERROR(VLOOKUP(A123,MEMORIA!$A:$I,3,FALSE),"NÃO TEM")</f>
        <v>DEMOLIÇÃO DE ALVENARIA DE TIJOLOS SEM REAPROVEITAMENTO</v>
      </c>
      <c r="E123" s="231" t="str">
        <f>IFERROR(VLOOKUP(A123,MEMORIA!$A:$I,5,FALSE),"NÃO TEM")</f>
        <v>m³</v>
      </c>
      <c r="F123" s="233">
        <f>IFERROR(VLOOKUP(A123,MEMORIA!$A:$I,6,FALSE),"NÃO TEM")</f>
        <v>31.65</v>
      </c>
      <c r="G123" s="233">
        <f>IFERROR(VLOOKUP(A123,MEMORIA!$A:$I,7,FALSE),"NÃO TEM")</f>
        <v>68.83</v>
      </c>
      <c r="H123" s="233">
        <f t="shared" si="4"/>
        <v>87.62</v>
      </c>
      <c r="I123" s="233">
        <f t="shared" si="5"/>
        <v>2773.17</v>
      </c>
      <c r="J123" s="234">
        <f t="shared" si="6"/>
        <v>8.5912816730495734E-4</v>
      </c>
      <c r="K123" s="235">
        <f t="shared" si="7"/>
        <v>0.97115962410325873</v>
      </c>
    </row>
    <row r="124" spans="1:11" ht="45" x14ac:dyDescent="0.2">
      <c r="A124" s="231" t="s">
        <v>508</v>
      </c>
      <c r="B124" s="231">
        <f>IFERROR(VLOOKUP(A124,MEMORIA!$A:$I,2,FALSE),"NÃO TEM")</f>
        <v>100753</v>
      </c>
      <c r="C124" s="231" t="str">
        <f>IFERROR(VLOOKUP(A124,MEMORIA!$A:$I,4,FALSE),"NÃO TEM")</f>
        <v>SINAPI</v>
      </c>
      <c r="D124" s="232" t="str">
        <f>IFERROR(VLOOKUP(A124,MEMORIA!$A:$I,3,FALSE),"NÃO TEM")</f>
        <v>PINTURA COM TINTA ACRÍLICA DE ACABAMENTO PULVERIZADA SOBRE SUPERFÍCIES METÁLICAS (EXCETO PERFIL) EXECUTADO EM OBRA (02 DEMÃOS). AF_01/2020_PE</v>
      </c>
      <c r="E124" s="231" t="str">
        <f>IFERROR(VLOOKUP(A124,MEMORIA!$A:$I,5,FALSE),"NÃO TEM")</f>
        <v>m²</v>
      </c>
      <c r="F124" s="233">
        <f>IFERROR(VLOOKUP(A124,MEMORIA!$A:$I,6,FALSE),"NÃO TEM")</f>
        <v>107.2</v>
      </c>
      <c r="G124" s="233">
        <f>IFERROR(VLOOKUP(A124,MEMORIA!$A:$I,7,FALSE),"NÃO TEM")</f>
        <v>19.79</v>
      </c>
      <c r="H124" s="233">
        <f t="shared" si="4"/>
        <v>25.19</v>
      </c>
      <c r="I124" s="233">
        <f t="shared" si="5"/>
        <v>2700.37</v>
      </c>
      <c r="J124" s="234">
        <f t="shared" si="6"/>
        <v>8.3657472464554559E-4</v>
      </c>
      <c r="K124" s="235">
        <f t="shared" si="7"/>
        <v>0.97199619882790433</v>
      </c>
    </row>
    <row r="125" spans="1:11" ht="45" x14ac:dyDescent="0.2">
      <c r="A125" s="231" t="s">
        <v>388</v>
      </c>
      <c r="B125" s="231">
        <f>IFERROR(VLOOKUP(A125,MEMORIA!$A:$I,2,FALSE),"NÃO TEM")</f>
        <v>86931</v>
      </c>
      <c r="C125" s="231" t="str">
        <f>IFERROR(VLOOKUP(A125,MEMORIA!$A:$I,4,FALSE),"NÃO TEM")</f>
        <v>SINAPI</v>
      </c>
      <c r="D125" s="232" t="str">
        <f>IFERROR(VLOOKUP(A125,MEMORIA!$A:$I,3,FALSE),"NÃO TEM")</f>
        <v>VASO SANITÁRIO SIFONADO COM CAIXA ACOPLADA LOUÇA BRANCA, INCLUSO ENGATE FLEXÍVEL EM PLÁSTICO BRANCO, 1/2  X 40CM - FORNECIMENTO E INSTALAÇÃO. AF_01/2020</v>
      </c>
      <c r="E125" s="231" t="str">
        <f>IFERROR(VLOOKUP(A125,MEMORIA!$A:$I,5,FALSE),"NÃO TEM")</f>
        <v>UN</v>
      </c>
      <c r="F125" s="233">
        <f>IFERROR(VLOOKUP(A125,MEMORIA!$A:$I,6,FALSE),"NÃO TEM")</f>
        <v>4</v>
      </c>
      <c r="G125" s="233">
        <f>IFERROR(VLOOKUP(A125,MEMORIA!$A:$I,7,FALSE),"NÃO TEM")</f>
        <v>504.78</v>
      </c>
      <c r="H125" s="233">
        <f t="shared" si="4"/>
        <v>642.58000000000004</v>
      </c>
      <c r="I125" s="233">
        <f t="shared" si="5"/>
        <v>2570.3200000000002</v>
      </c>
      <c r="J125" s="234">
        <f t="shared" si="6"/>
        <v>7.9628522989476955E-4</v>
      </c>
      <c r="K125" s="235">
        <f t="shared" si="7"/>
        <v>0.97279248405779906</v>
      </c>
    </row>
    <row r="126" spans="1:11" ht="45" x14ac:dyDescent="0.2">
      <c r="A126" s="231" t="s">
        <v>421</v>
      </c>
      <c r="B126" s="231">
        <f>IFERROR(VLOOKUP(A126,MEMORIA!$A:$I,2,FALSE),"NÃO TEM")</f>
        <v>101905</v>
      </c>
      <c r="C126" s="231" t="str">
        <f>IFERROR(VLOOKUP(A126,MEMORIA!$A:$I,4,FALSE),"NÃO TEM")</f>
        <v>SINAPI</v>
      </c>
      <c r="D126" s="232" t="str">
        <f>IFERROR(VLOOKUP(A126,MEMORIA!$A:$I,3,FALSE),"NÃO TEM")</f>
        <v>EXTINTOR DE INCÊNDIO PORTÁTIL COM CARGA DE ÁGUA PRESSURIZADA DE 10 L, CLASSE A - FORNECIMENTO E
INSTALAÇÃO. AF_10/2020_PE</v>
      </c>
      <c r="E126" s="231" t="str">
        <f>IFERROR(VLOOKUP(A126,MEMORIA!$A:$I,5,FALSE),"NÃO TEM")</f>
        <v>UN</v>
      </c>
      <c r="F126" s="233">
        <f>IFERROR(VLOOKUP(A126,MEMORIA!$A:$I,6,FALSE),"NÃO TEM")</f>
        <v>6</v>
      </c>
      <c r="G126" s="233">
        <f>IFERROR(VLOOKUP(A126,MEMORIA!$A:$I,7,FALSE),"NÃO TEM")</f>
        <v>284.17</v>
      </c>
      <c r="H126" s="233">
        <f t="shared" si="4"/>
        <v>361.75</v>
      </c>
      <c r="I126" s="233">
        <f t="shared" si="5"/>
        <v>2170.5</v>
      </c>
      <c r="J126" s="234">
        <f t="shared" si="6"/>
        <v>6.7242097928919245E-4</v>
      </c>
      <c r="K126" s="235">
        <f t="shared" si="7"/>
        <v>0.97346490503708827</v>
      </c>
    </row>
    <row r="127" spans="1:11" ht="45" x14ac:dyDescent="0.2">
      <c r="A127" s="231" t="s">
        <v>653</v>
      </c>
      <c r="B127" s="231">
        <f>IFERROR(VLOOKUP(A127,MEMORIA!$A:$I,2,FALSE),"NÃO TEM")</f>
        <v>101905</v>
      </c>
      <c r="C127" s="231" t="str">
        <f>IFERROR(VLOOKUP(A127,MEMORIA!$A:$I,4,FALSE),"NÃO TEM")</f>
        <v>SINAPI</v>
      </c>
      <c r="D127" s="232" t="str">
        <f>IFERROR(VLOOKUP(A127,MEMORIA!$A:$I,3,FALSE),"NÃO TEM")</f>
        <v>EXTINTOR DE INCÊNDIO PORTÁTIL COM CARGA DE ÁGUA PRESSURIZADA DE 10 L, CLASSE A - FORNECIMENTO E
INSTALAÇÃO. AF_10/2020_PE</v>
      </c>
      <c r="E127" s="231" t="str">
        <f>IFERROR(VLOOKUP(A127,MEMORIA!$A:$I,5,FALSE),"NÃO TEM")</f>
        <v>UN</v>
      </c>
      <c r="F127" s="233">
        <f>IFERROR(VLOOKUP(A127,MEMORIA!$A:$I,6,FALSE),"NÃO TEM")</f>
        <v>8</v>
      </c>
      <c r="G127" s="233">
        <f>IFERROR(VLOOKUP(A127,MEMORIA!$A:$I,7,FALSE),"NÃO TEM")</f>
        <v>284.17</v>
      </c>
      <c r="H127" s="233">
        <f t="shared" si="4"/>
        <v>361.75</v>
      </c>
      <c r="I127" s="233">
        <f t="shared" si="5"/>
        <v>2894</v>
      </c>
      <c r="J127" s="234">
        <f t="shared" si="6"/>
        <v>8.965613057189233E-4</v>
      </c>
      <c r="K127" s="235">
        <f t="shared" si="7"/>
        <v>0.97436146634280718</v>
      </c>
    </row>
    <row r="128" spans="1:11" ht="30" x14ac:dyDescent="0.2">
      <c r="A128" s="231" t="s">
        <v>501</v>
      </c>
      <c r="B128" s="231">
        <f>IFERROR(VLOOKUP(A128,MEMORIA!$A:$I,2,FALSE),"NÃO TEM")</f>
        <v>102623</v>
      </c>
      <c r="C128" s="231" t="str">
        <f>IFERROR(VLOOKUP(A128,MEMORIA!$A:$I,4,FALSE),"NÃO TEM")</f>
        <v>SINAPI</v>
      </c>
      <c r="D128" s="232" t="str">
        <f>IFERROR(VLOOKUP(A128,MEMORIA!$A:$I,3,FALSE),"NÃO TEM")</f>
        <v>CAIXA D´ÁGUA EM POLIETILENO, 1000 LITROS (INCLUSOS TUBOS, CONEXÕES E TORNEIRA DE BÓIA) - FORNECIMENTO E INSTALAÇÃO. AF_06/2021</v>
      </c>
      <c r="E128" s="231" t="str">
        <f>IFERROR(VLOOKUP(A128,MEMORIA!$A:$I,5,FALSE),"NÃO TEM")</f>
        <v>UN</v>
      </c>
      <c r="F128" s="233">
        <f>IFERROR(VLOOKUP(A128,MEMORIA!$A:$I,6,FALSE),"NÃO TEM")</f>
        <v>2</v>
      </c>
      <c r="G128" s="233">
        <f>IFERROR(VLOOKUP(A128,MEMORIA!$A:$I,7,FALSE),"NÃO TEM")</f>
        <v>826.13999999999987</v>
      </c>
      <c r="H128" s="233">
        <f t="shared" si="4"/>
        <v>1051.68</v>
      </c>
      <c r="I128" s="233">
        <f t="shared" si="5"/>
        <v>2103.36</v>
      </c>
      <c r="J128" s="234">
        <f t="shared" si="6"/>
        <v>6.5162100483654275E-4</v>
      </c>
      <c r="K128" s="235">
        <f t="shared" si="7"/>
        <v>0.97501308734764369</v>
      </c>
    </row>
    <row r="129" spans="1:11" ht="45" x14ac:dyDescent="0.2">
      <c r="A129" s="231" t="s">
        <v>408</v>
      </c>
      <c r="B129" s="231">
        <f>IFERROR(VLOOKUP(A129,MEMORIA!$A:$I,2,FALSE),"NÃO TEM")</f>
        <v>101881</v>
      </c>
      <c r="C129" s="231" t="str">
        <f>IFERROR(VLOOKUP(A129,MEMORIA!$A:$I,4,FALSE),"NÃO TEM")</f>
        <v>SINAPI</v>
      </c>
      <c r="D129" s="232" t="str">
        <f>IFERROR(VLOOKUP(A129,MEMORIA!$A:$I,3,FALSE),"NÃO TEM")</f>
        <v>QUADRO DE DISTRIBUIÇÃO DE ENERGIA EM CHAPA DE AÇO GALVANIZADO, DE EMBUTIR, COM BARRAMENTO TRIFÁSICO, PARA 40 DISJUNTORES DIN 100A - FORNECIMENTO E INSTALAÇÃO. AF_10/2020</v>
      </c>
      <c r="E129" s="231" t="str">
        <f>IFERROR(VLOOKUP(A129,MEMORIA!$A:$I,5,FALSE),"NÃO TEM")</f>
        <v>UN</v>
      </c>
      <c r="F129" s="233">
        <f>IFERROR(VLOOKUP(A129,MEMORIA!$A:$I,6,FALSE),"NÃO TEM")</f>
        <v>2</v>
      </c>
      <c r="G129" s="233">
        <f>IFERROR(VLOOKUP(A129,MEMORIA!$A:$I,7,FALSE),"NÃO TEM")</f>
        <v>824.28000000000009</v>
      </c>
      <c r="H129" s="233">
        <f t="shared" si="4"/>
        <v>1049.31</v>
      </c>
      <c r="I129" s="233">
        <f t="shared" si="5"/>
        <v>2098.62</v>
      </c>
      <c r="J129" s="234">
        <f t="shared" si="6"/>
        <v>6.5015255266338866E-4</v>
      </c>
      <c r="K129" s="235">
        <f t="shared" si="7"/>
        <v>0.97566323990030712</v>
      </c>
    </row>
    <row r="130" spans="1:11" ht="45" x14ac:dyDescent="0.2">
      <c r="A130" s="231" t="s">
        <v>390</v>
      </c>
      <c r="B130" s="231">
        <f>IFERROR(VLOOKUP(A130,MEMORIA!$A:$I,2,FALSE),"NÃO TEM")</f>
        <v>95471</v>
      </c>
      <c r="C130" s="231" t="str">
        <f>IFERROR(VLOOKUP(A130,MEMORIA!$A:$I,4,FALSE),"NÃO TEM")</f>
        <v>SINAPI</v>
      </c>
      <c r="D130" s="232" t="str">
        <f>IFERROR(VLOOKUP(A130,MEMORIA!$A:$I,3,FALSE),"NÃO TEM")</f>
        <v>VASO SANITÁRIO SIFONADO PARA PCD, COM CAIXA ACOPLADA, LOUÇA BRANCA, SEM FURO FRONTAL E SEM ASSENTO- FORNECIMENTO E INSTALAÇÃO.</v>
      </c>
      <c r="E130" s="231" t="str">
        <f>IFERROR(VLOOKUP(A130,MEMORIA!$A:$I,5,FALSE),"NÃO TEM")</f>
        <v>UN</v>
      </c>
      <c r="F130" s="233">
        <f>IFERROR(VLOOKUP(A130,MEMORIA!$A:$I,6,FALSE),"NÃO TEM")</f>
        <v>2</v>
      </c>
      <c r="G130" s="233">
        <f>IFERROR(VLOOKUP(A130,MEMORIA!$A:$I,7,FALSE),"NÃO TEM")</f>
        <v>778.67</v>
      </c>
      <c r="H130" s="233">
        <f t="shared" si="4"/>
        <v>991.25</v>
      </c>
      <c r="I130" s="233">
        <f t="shared" si="5"/>
        <v>1982.5</v>
      </c>
      <c r="J130" s="234">
        <f t="shared" si="6"/>
        <v>6.1417857242148082E-4</v>
      </c>
      <c r="K130" s="235">
        <f t="shared" si="7"/>
        <v>0.97627741847272864</v>
      </c>
    </row>
    <row r="131" spans="1:11" ht="45" x14ac:dyDescent="0.2">
      <c r="A131" s="231" t="s">
        <v>620</v>
      </c>
      <c r="B131" s="231">
        <f>IFERROR(VLOOKUP(A131,MEMORIA!$A:$I,2,FALSE),"NÃO TEM")</f>
        <v>95471</v>
      </c>
      <c r="C131" s="231" t="str">
        <f>IFERROR(VLOOKUP(A131,MEMORIA!$A:$I,4,FALSE),"NÃO TEM")</f>
        <v>SINAPI</v>
      </c>
      <c r="D131" s="232" t="str">
        <f>IFERROR(VLOOKUP(A131,MEMORIA!$A:$I,3,FALSE),"NÃO TEM")</f>
        <v>VASO SANITÁRIO SIFONADO PARA PCD, COM CAIXA ACOPLADA, LOUÇA BRANCA, SEM FURO FRONTAL E SEM ASSENTO- FORNECIMENTO E INSTALAÇÃO.</v>
      </c>
      <c r="E131" s="231" t="str">
        <f>IFERROR(VLOOKUP(A131,MEMORIA!$A:$I,5,FALSE),"NÃO TEM")</f>
        <v>UN</v>
      </c>
      <c r="F131" s="233">
        <f>IFERROR(VLOOKUP(A131,MEMORIA!$A:$I,6,FALSE),"NÃO TEM")</f>
        <v>2</v>
      </c>
      <c r="G131" s="233">
        <f>IFERROR(VLOOKUP(A131,MEMORIA!$A:$I,7,FALSE),"NÃO TEM")</f>
        <v>778.67</v>
      </c>
      <c r="H131" s="233">
        <f t="shared" si="4"/>
        <v>991.25</v>
      </c>
      <c r="I131" s="233">
        <f t="shared" si="5"/>
        <v>1982.5</v>
      </c>
      <c r="J131" s="234">
        <f t="shared" si="6"/>
        <v>6.1417857242148082E-4</v>
      </c>
      <c r="K131" s="235">
        <f t="shared" si="7"/>
        <v>0.97689159704515016</v>
      </c>
    </row>
    <row r="132" spans="1:11" ht="45" x14ac:dyDescent="0.2">
      <c r="A132" s="231" t="s">
        <v>588</v>
      </c>
      <c r="B132" s="231">
        <f>IFERROR(VLOOKUP(A132,MEMORIA!$A:$I,2,FALSE),"NÃO TEM")</f>
        <v>103362</v>
      </c>
      <c r="C132" s="231" t="str">
        <f>IFERROR(VLOOKUP(A132,MEMORIA!$A:$I,4,FALSE),"NÃO TEM")</f>
        <v>SINAPI</v>
      </c>
      <c r="D132" s="232" t="str">
        <f>IFERROR(VLOOKUP(A132,MEMORIA!$A:$I,3,FALSE),"NÃO TEM")</f>
        <v>ALVENARIA DE VEDAÇÃO DE BLOCOS CERÂMICOS FURADOS NA HORIZONTAL DE 19X19X29 CM (ESPESSURA 19CM) E ARGAMASSA DE ASSENTAMENTO COM PREPARO EM BETONEIRA. AF_12/2021</v>
      </c>
      <c r="E132" s="231" t="str">
        <f>IFERROR(VLOOKUP(A132,MEMORIA!$A:$I,5,FALSE),"NÃO TEM")</f>
        <v>m²</v>
      </c>
      <c r="F132" s="233">
        <f>IFERROR(VLOOKUP(A132,MEMORIA!$A:$I,6,FALSE),"NÃO TEM")</f>
        <v>15.511999999999999</v>
      </c>
      <c r="G132" s="233">
        <f>IFERROR(VLOOKUP(A132,MEMORIA!$A:$I,7,FALSE),"NÃO TEM")</f>
        <v>91.08</v>
      </c>
      <c r="H132" s="233">
        <f t="shared" si="4"/>
        <v>115.94</v>
      </c>
      <c r="I132" s="233">
        <f t="shared" si="5"/>
        <v>1798.46</v>
      </c>
      <c r="J132" s="234">
        <f t="shared" si="6"/>
        <v>5.5716297369842944E-4</v>
      </c>
      <c r="K132" s="235">
        <f t="shared" si="7"/>
        <v>0.97744876001884862</v>
      </c>
    </row>
    <row r="133" spans="1:11" ht="30" x14ac:dyDescent="0.2">
      <c r="A133" s="231" t="s">
        <v>769</v>
      </c>
      <c r="B133" s="231" t="str">
        <f>IFERROR(VLOOKUP(A133,MEMORIA!$A:$I,2,FALSE),"NÃO TEM")</f>
        <v>62.00.49</v>
      </c>
      <c r="C133" s="231" t="str">
        <f>IFERROR(VLOOKUP(A133,MEMORIA!$A:$I,4,FALSE),"NÃO TEM")</f>
        <v>EMBASA</v>
      </c>
      <c r="D133" s="232" t="str">
        <f>IFERROR(VLOOKUP(A133,MEMORIA!$A:$I,3,FALSE),"NÃO TEM")</f>
        <v>CONECTOR PLUG RJ45 CAT6 (INSTALAÇÃO INCLUSA)</v>
      </c>
      <c r="E133" s="231" t="str">
        <f>IFERROR(VLOOKUP(A133,MEMORIA!$A:$I,5,FALSE),"NÃO TEM")</f>
        <v>M</v>
      </c>
      <c r="F133" s="233">
        <f>IFERROR(VLOOKUP(A133,MEMORIA!$A:$I,6,FALSE),"NÃO TEM")</f>
        <v>120</v>
      </c>
      <c r="G133" s="233">
        <f>IFERROR(VLOOKUP(A133,MEMORIA!$A:$I,7,FALSE),"NÃO TEM")</f>
        <v>11.49</v>
      </c>
      <c r="H133" s="233">
        <f t="shared" si="4"/>
        <v>14.63</v>
      </c>
      <c r="I133" s="233">
        <f t="shared" si="5"/>
        <v>1755.6</v>
      </c>
      <c r="J133" s="234">
        <f t="shared" si="6"/>
        <v>5.4388494413273728E-4</v>
      </c>
      <c r="K133" s="235">
        <f t="shared" si="7"/>
        <v>0.97799264496298133</v>
      </c>
    </row>
    <row r="134" spans="1:11" ht="30" x14ac:dyDescent="0.2">
      <c r="A134" s="231" t="s">
        <v>792</v>
      </c>
      <c r="B134" s="231" t="str">
        <f>IFERROR(VLOOKUP(A134,MEMORIA!$A:$I,2,FALSE),"NÃO TEM")</f>
        <v>62.00.49</v>
      </c>
      <c r="C134" s="231" t="str">
        <f>IFERROR(VLOOKUP(A134,MEMORIA!$A:$I,4,FALSE),"NÃO TEM")</f>
        <v>EMBASA</v>
      </c>
      <c r="D134" s="232" t="str">
        <f>IFERROR(VLOOKUP(A134,MEMORIA!$A:$I,3,FALSE),"NÃO TEM")</f>
        <v>CONECTOR PLUG RJ45 CAT6 (INSTALAÇÃO INCLUSA)</v>
      </c>
      <c r="E134" s="231" t="str">
        <f>IFERROR(VLOOKUP(A134,MEMORIA!$A:$I,5,FALSE),"NÃO TEM")</f>
        <v>M</v>
      </c>
      <c r="F134" s="233">
        <f>IFERROR(VLOOKUP(A134,MEMORIA!$A:$I,6,FALSE),"NÃO TEM")</f>
        <v>120</v>
      </c>
      <c r="G134" s="233">
        <f>IFERROR(VLOOKUP(A134,MEMORIA!$A:$I,7,FALSE),"NÃO TEM")</f>
        <v>11.49</v>
      </c>
      <c r="H134" s="233">
        <f t="shared" si="4"/>
        <v>14.63</v>
      </c>
      <c r="I134" s="233">
        <f t="shared" si="5"/>
        <v>1755.6</v>
      </c>
      <c r="J134" s="234">
        <f t="shared" si="6"/>
        <v>5.4388494413273728E-4</v>
      </c>
      <c r="K134" s="235">
        <f t="shared" si="7"/>
        <v>0.97853652990711404</v>
      </c>
    </row>
    <row r="135" spans="1:11" ht="30" x14ac:dyDescent="0.2">
      <c r="A135" s="231" t="s">
        <v>517</v>
      </c>
      <c r="B135" s="231">
        <f>IFERROR(VLOOKUP(A135,MEMORIA!$A:$I,2,FALSE),"NÃO TEM")</f>
        <v>100858</v>
      </c>
      <c r="C135" s="231" t="str">
        <f>IFERROR(VLOOKUP(A135,MEMORIA!$A:$I,4,FALSE),"NÃO TEM")</f>
        <v>SINAPI</v>
      </c>
      <c r="D135" s="232" t="str">
        <f>IFERROR(VLOOKUP(A135,MEMORIA!$A:$I,3,FALSE),"NÃO TEM")</f>
        <v>MICTÓRIO SIFONADO LOUÇA BRANCA - PADRÃO MÉDIO - FORNECIMENTO E INSTALAÇÃO. AF_01/2020</v>
      </c>
      <c r="E135" s="231" t="str">
        <f>IFERROR(VLOOKUP(A135,MEMORIA!$A:$I,5,FALSE),"NÃO TEM")</f>
        <v>UN</v>
      </c>
      <c r="F135" s="233">
        <f>IFERROR(VLOOKUP(A135,MEMORIA!$A:$I,6,FALSE),"NÃO TEM")</f>
        <v>2</v>
      </c>
      <c r="G135" s="233">
        <f>IFERROR(VLOOKUP(A135,MEMORIA!$A:$I,7,FALSE),"NÃO TEM")</f>
        <v>677.32999999999993</v>
      </c>
      <c r="H135" s="233">
        <f t="shared" si="4"/>
        <v>862.24</v>
      </c>
      <c r="I135" s="233">
        <f t="shared" si="5"/>
        <v>1724.48</v>
      </c>
      <c r="J135" s="234">
        <f t="shared" si="6"/>
        <v>5.3424396699591184E-4</v>
      </c>
      <c r="K135" s="235">
        <f t="shared" si="7"/>
        <v>0.9790707738741099</v>
      </c>
    </row>
    <row r="136" spans="1:11" ht="45" x14ac:dyDescent="0.2">
      <c r="A136" s="231" t="s">
        <v>786</v>
      </c>
      <c r="B136" s="231">
        <f>IFERROR(VLOOKUP(A136,MEMORIA!$A:$I,2,FALSE),"NÃO TEM")</f>
        <v>100742</v>
      </c>
      <c r="C136" s="231" t="str">
        <f>IFERROR(VLOOKUP(A136,MEMORIA!$A:$I,4,FALSE),"NÃO TEM")</f>
        <v>SINAPI</v>
      </c>
      <c r="D136" s="232" t="str">
        <f>IFERROR(VLOOKUP(A136,MEMORIA!$A:$I,3,FALSE),"NÃO TEM")</f>
        <v>PINTURA COM TINTA ALQUÍDICA DE ACABAMENTO (ESMALTE SINTÉTICO ACETINADO) APLICADA A ROLO OU PINCEL SOBRE SUPERFÍCIES METÁLICAS (EXCETO PERFIL) EXECUTADO EM OBRA (POR DEMÃO). AF_01/2020</v>
      </c>
      <c r="E136" s="231" t="str">
        <f>IFERROR(VLOOKUP(A136,MEMORIA!$A:$I,5,FALSE),"NÃO TEM")</f>
        <v>m²</v>
      </c>
      <c r="F136" s="233">
        <f>IFERROR(VLOOKUP(A136,MEMORIA!$A:$I,6,FALSE),"NÃO TEM")</f>
        <v>50</v>
      </c>
      <c r="G136" s="233">
        <f>IFERROR(VLOOKUP(A136,MEMORIA!$A:$I,7,FALSE),"NÃO TEM")</f>
        <v>22.189999999999998</v>
      </c>
      <c r="H136" s="233">
        <f t="shared" ref="H136:H199" si="8">ROUND(G136 * (1 + 27.3 / 100), 2)</f>
        <v>28.25</v>
      </c>
      <c r="I136" s="233">
        <f t="shared" ref="I136:I199" si="9">ROUND(F136 * H136, 2)</f>
        <v>1412.5</v>
      </c>
      <c r="J136" s="234">
        <f t="shared" si="6"/>
        <v>4.3759255159916347E-4</v>
      </c>
      <c r="K136" s="235">
        <f t="shared" si="7"/>
        <v>0.97950836642570904</v>
      </c>
    </row>
    <row r="137" spans="1:11" ht="30" x14ac:dyDescent="0.2">
      <c r="A137" s="231" t="s">
        <v>751</v>
      </c>
      <c r="B137" s="231">
        <f>IFERROR(VLOOKUP(A137,MEMORIA!$A:$I,2,FALSE),"NÃO TEM")</f>
        <v>97650</v>
      </c>
      <c r="C137" s="231" t="str">
        <f>IFERROR(VLOOKUP(A137,MEMORIA!$A:$I,4,FALSE),"NÃO TEM")</f>
        <v>SINAPI</v>
      </c>
      <c r="D137" s="232" t="str">
        <f>IFERROR(VLOOKUP(A137,MEMORIA!$A:$I,3,FALSE),"NÃO TEM")</f>
        <v>REMOÇÃO DE TRAMA DE MADEIRA PARA COBERTURA, DE FORMA MANUAL, SEM REAPROVEITAMENTO. AF_09/2023</v>
      </c>
      <c r="E137" s="231" t="str">
        <f>IFERROR(VLOOKUP(A137,MEMORIA!$A:$I,5,FALSE),"NÃO TEM")</f>
        <v>m²</v>
      </c>
      <c r="F137" s="233">
        <f>IFERROR(VLOOKUP(A137,MEMORIA!$A:$I,6,FALSE),"NÃO TEM")</f>
        <v>185.25600000000003</v>
      </c>
      <c r="G137" s="233">
        <f>IFERROR(VLOOKUP(A137,MEMORIA!$A:$I,7,FALSE),"NÃO TEM")</f>
        <v>7.15</v>
      </c>
      <c r="H137" s="233">
        <f t="shared" si="8"/>
        <v>9.1</v>
      </c>
      <c r="I137" s="233">
        <f t="shared" si="9"/>
        <v>1685.83</v>
      </c>
      <c r="J137" s="234">
        <f t="shared" si="6"/>
        <v>5.2227019558401255E-4</v>
      </c>
      <c r="K137" s="235">
        <f t="shared" si="7"/>
        <v>0.98003063662129308</v>
      </c>
    </row>
    <row r="138" spans="1:11" ht="30" x14ac:dyDescent="0.2">
      <c r="A138" s="231" t="s">
        <v>451</v>
      </c>
      <c r="B138" s="231">
        <f>IFERROR(VLOOKUP(A138,MEMORIA!$A:$I,2,FALSE),"NÃO TEM")</f>
        <v>100872</v>
      </c>
      <c r="C138" s="231" t="str">
        <f>IFERROR(VLOOKUP(A138,MEMORIA!$A:$I,4,FALSE),"NÃO TEM")</f>
        <v>SINAPI</v>
      </c>
      <c r="D138" s="232" t="str">
        <f>IFERROR(VLOOKUP(A138,MEMORIA!$A:$I,3,FALSE),"NÃO TEM")</f>
        <v>BARRA DE APOIO RETA, EM ALUMINIO, COMPRIMENTO 80 CM, FIXADA NA PAREDE - FORNECIMENTO E INSTALAÇÃO. AF_01/2020</v>
      </c>
      <c r="E138" s="231" t="str">
        <f>IFERROR(VLOOKUP(A138,MEMORIA!$A:$I,5,FALSE),"NÃO TEM")</f>
        <v>UN</v>
      </c>
      <c r="F138" s="233">
        <f>IFERROR(VLOOKUP(A138,MEMORIA!$A:$I,6,FALSE),"NÃO TEM")</f>
        <v>4</v>
      </c>
      <c r="G138" s="233">
        <f>IFERROR(VLOOKUP(A138,MEMORIA!$A:$I,7,FALSE),"NÃO TEM")</f>
        <v>323.17</v>
      </c>
      <c r="H138" s="233">
        <f t="shared" si="8"/>
        <v>411.4</v>
      </c>
      <c r="I138" s="233">
        <f t="shared" si="9"/>
        <v>1645.6</v>
      </c>
      <c r="J138" s="234">
        <f t="shared" ref="J138:J201" si="10">I138/$I$238</f>
        <v>5.0980694011439531E-4</v>
      </c>
      <c r="K138" s="235">
        <f t="shared" ref="K138:K201" si="11">J138+K137</f>
        <v>0.98054044356140746</v>
      </c>
    </row>
    <row r="139" spans="1:11" ht="30" x14ac:dyDescent="0.2">
      <c r="A139" s="231" t="s">
        <v>624</v>
      </c>
      <c r="B139" s="231">
        <f>IFERROR(VLOOKUP(A139,MEMORIA!$A:$I,2,FALSE),"NÃO TEM")</f>
        <v>86902</v>
      </c>
      <c r="C139" s="231" t="str">
        <f>IFERROR(VLOOKUP(A139,MEMORIA!$A:$I,4,FALSE),"NÃO TEM")</f>
        <v>SINAPI</v>
      </c>
      <c r="D139" s="232" t="str">
        <f>IFERROR(VLOOKUP(A139,MEMORIA!$A:$I,3,FALSE),"NÃO TEM")</f>
        <v>LAVATÓRIO LOUÇA BRANCA COM COLUNA, *44 X 35,5* CM, PADRÃO POPULAR - FORNECIMENTO E INSTALAÇÃO. AF_01/2020</v>
      </c>
      <c r="E139" s="231" t="str">
        <f>IFERROR(VLOOKUP(A139,MEMORIA!$A:$I,5,FALSE),"NÃO TEM")</f>
        <v>UN</v>
      </c>
      <c r="F139" s="233">
        <f>IFERROR(VLOOKUP(A139,MEMORIA!$A:$I,6,FALSE),"NÃO TEM")</f>
        <v>4</v>
      </c>
      <c r="G139" s="233">
        <f>IFERROR(VLOOKUP(A139,MEMORIA!$A:$I,7,FALSE),"NÃO TEM")</f>
        <v>310.13</v>
      </c>
      <c r="H139" s="233">
        <f t="shared" si="8"/>
        <v>394.8</v>
      </c>
      <c r="I139" s="233">
        <f t="shared" si="9"/>
        <v>1579.2</v>
      </c>
      <c r="J139" s="234">
        <f t="shared" si="10"/>
        <v>4.8923621768877802E-4</v>
      </c>
      <c r="K139" s="235">
        <f t="shared" si="11"/>
        <v>0.98102967977909628</v>
      </c>
    </row>
    <row r="140" spans="1:11" ht="30" x14ac:dyDescent="0.2">
      <c r="A140" s="231" t="s">
        <v>496</v>
      </c>
      <c r="B140" s="231">
        <f>IFERROR(VLOOKUP(A140,MEMORIA!$A:$I,2,FALSE),"NÃO TEM")</f>
        <v>10975</v>
      </c>
      <c r="C140" s="231" t="str">
        <f>IFERROR(VLOOKUP(A140,MEMORIA!$A:$I,4,FALSE),"NÃO TEM")</f>
        <v>ORSE</v>
      </c>
      <c r="D140" s="232" t="str">
        <f>IFERROR(VLOOKUP(A140,MEMORIA!$A:$I,3,FALSE),"NÃO TEM")</f>
        <v>Chapa aço grossa preta 5/16"(8,00mm), 62,72 kg/m2</v>
      </c>
      <c r="E140" s="231" t="str">
        <f>IFERROR(VLOOKUP(A140,MEMORIA!$A:$I,5,FALSE),"NÃO TEM")</f>
        <v>m²</v>
      </c>
      <c r="F140" s="233">
        <f>IFERROR(VLOOKUP(A140,MEMORIA!$A:$I,6,FALSE),"NÃO TEM")</f>
        <v>0.98</v>
      </c>
      <c r="G140" s="233">
        <f>IFERROR(VLOOKUP(A140,MEMORIA!$A:$I,7,FALSE),"NÃO TEM")</f>
        <v>1255.76</v>
      </c>
      <c r="H140" s="233">
        <f t="shared" si="8"/>
        <v>1598.58</v>
      </c>
      <c r="I140" s="233">
        <f t="shared" si="9"/>
        <v>1566.61</v>
      </c>
      <c r="J140" s="234">
        <f t="shared" si="10"/>
        <v>4.8533583522886051E-4</v>
      </c>
      <c r="K140" s="235">
        <f t="shared" si="11"/>
        <v>0.98151501561432508</v>
      </c>
    </row>
    <row r="141" spans="1:11" ht="45" x14ac:dyDescent="0.2">
      <c r="A141" s="231" t="s">
        <v>422</v>
      </c>
      <c r="B141" s="231">
        <f>IFERROR(VLOOKUP(A141,MEMORIA!$A:$I,2,FALSE),"NÃO TEM")</f>
        <v>101908</v>
      </c>
      <c r="C141" s="231" t="str">
        <f>IFERROR(VLOOKUP(A141,MEMORIA!$A:$I,4,FALSE),"NÃO TEM")</f>
        <v>SINAPI</v>
      </c>
      <c r="D141" s="232" t="str">
        <f>IFERROR(VLOOKUP(A141,MEMORIA!$A:$I,3,FALSE),"NÃO TEM")</f>
        <v>EXTINTOR DE INCÊNDIO PORTÁTIL COM CARGA DE PQS DE 4 KG, CLASSE BC - FORNECIMENTO E INSTALAÇÃO.
AF_10/2020_PE</v>
      </c>
      <c r="E141" s="231" t="str">
        <f>IFERROR(VLOOKUP(A141,MEMORIA!$A:$I,5,FALSE),"NÃO TEM")</f>
        <v>UN</v>
      </c>
      <c r="F141" s="233">
        <f>IFERROR(VLOOKUP(A141,MEMORIA!$A:$I,6,FALSE),"NÃO TEM")</f>
        <v>4</v>
      </c>
      <c r="G141" s="233">
        <f>IFERROR(VLOOKUP(A141,MEMORIA!$A:$I,7,FALSE),"NÃO TEM")</f>
        <v>275.51</v>
      </c>
      <c r="H141" s="233">
        <f t="shared" si="8"/>
        <v>350.72</v>
      </c>
      <c r="I141" s="233">
        <f t="shared" si="9"/>
        <v>1402.88</v>
      </c>
      <c r="J141" s="234">
        <f t="shared" si="10"/>
        <v>4.3461227524774129E-4</v>
      </c>
      <c r="K141" s="235">
        <f t="shared" si="11"/>
        <v>0.98194962788957285</v>
      </c>
    </row>
    <row r="142" spans="1:11" ht="45" x14ac:dyDescent="0.2">
      <c r="A142" s="231" t="s">
        <v>654</v>
      </c>
      <c r="B142" s="231">
        <f>IFERROR(VLOOKUP(A142,MEMORIA!$A:$I,2,FALSE),"NÃO TEM")</f>
        <v>101908</v>
      </c>
      <c r="C142" s="231" t="str">
        <f>IFERROR(VLOOKUP(A142,MEMORIA!$A:$I,4,FALSE),"NÃO TEM")</f>
        <v>SINAPI</v>
      </c>
      <c r="D142" s="232" t="str">
        <f>IFERROR(VLOOKUP(A142,MEMORIA!$A:$I,3,FALSE),"NÃO TEM")</f>
        <v>EXTINTOR DE INCÊNDIO PORTÁTIL COM CARGA DE PQS DE 4 KG, CLASSE BC - FORNECIMENTO E INSTALAÇÃO.
AF_10/2020_PE</v>
      </c>
      <c r="E142" s="231" t="str">
        <f>IFERROR(VLOOKUP(A142,MEMORIA!$A:$I,5,FALSE),"NÃO TEM")</f>
        <v>UN</v>
      </c>
      <c r="F142" s="233">
        <f>IFERROR(VLOOKUP(A142,MEMORIA!$A:$I,6,FALSE),"NÃO TEM")</f>
        <v>4</v>
      </c>
      <c r="G142" s="233">
        <f>IFERROR(VLOOKUP(A142,MEMORIA!$A:$I,7,FALSE),"NÃO TEM")</f>
        <v>275.51</v>
      </c>
      <c r="H142" s="233">
        <f t="shared" si="8"/>
        <v>350.72</v>
      </c>
      <c r="I142" s="233">
        <f t="shared" si="9"/>
        <v>1402.88</v>
      </c>
      <c r="J142" s="234">
        <f t="shared" si="10"/>
        <v>4.3461227524774129E-4</v>
      </c>
      <c r="K142" s="235">
        <f t="shared" si="11"/>
        <v>0.98238424016482062</v>
      </c>
    </row>
    <row r="143" spans="1:11" ht="30" x14ac:dyDescent="0.2">
      <c r="A143" s="231" t="s">
        <v>414</v>
      </c>
      <c r="B143" s="231">
        <f>IFERROR(VLOOKUP(A143,MEMORIA!$A:$I,2,FALSE),"NÃO TEM")</f>
        <v>39449</v>
      </c>
      <c r="C143" s="231" t="str">
        <f>IFERROR(VLOOKUP(A143,MEMORIA!$A:$I,4,FALSE),"NÃO TEM")</f>
        <v>SINAPI</v>
      </c>
      <c r="D143" s="232" t="str">
        <f>IFERROR(VLOOKUP(A143,MEMORIA!$A:$I,3,FALSE),"NÃO TEM")</f>
        <v>DISPOSITIVO DR, 4 POLOS, SENSIBILIDADE DE 30 MA, CORRENTE DE 63 A, TIPO AC - FORNECIMENTO E INSTALAÇÃO.</v>
      </c>
      <c r="E143" s="231" t="str">
        <f>IFERROR(VLOOKUP(A143,MEMORIA!$A:$I,5,FALSE),"NÃO TEM")</f>
        <v>UN</v>
      </c>
      <c r="F143" s="233">
        <f>IFERROR(VLOOKUP(A143,MEMORIA!$A:$I,6,FALSE),"NÃO TEM")</f>
        <v>4</v>
      </c>
      <c r="G143" s="233">
        <f>IFERROR(VLOOKUP(A143,MEMORIA!$A:$I,7,FALSE),"NÃO TEM")</f>
        <v>273.74</v>
      </c>
      <c r="H143" s="233">
        <f t="shared" si="8"/>
        <v>348.47</v>
      </c>
      <c r="I143" s="233">
        <f t="shared" si="9"/>
        <v>1393.88</v>
      </c>
      <c r="J143" s="234">
        <f t="shared" si="10"/>
        <v>4.3182407491896782E-4</v>
      </c>
      <c r="K143" s="235">
        <f t="shared" si="11"/>
        <v>0.98281606423973955</v>
      </c>
    </row>
    <row r="144" spans="1:11" ht="30" x14ac:dyDescent="0.2">
      <c r="A144" s="231" t="s">
        <v>647</v>
      </c>
      <c r="B144" s="231">
        <f>IFERROR(VLOOKUP(A144,MEMORIA!$A:$I,2,FALSE),"NÃO TEM")</f>
        <v>39449</v>
      </c>
      <c r="C144" s="231" t="str">
        <f>IFERROR(VLOOKUP(A144,MEMORIA!$A:$I,4,FALSE),"NÃO TEM")</f>
        <v>SINAPI</v>
      </c>
      <c r="D144" s="232" t="str">
        <f>IFERROR(VLOOKUP(A144,MEMORIA!$A:$I,3,FALSE),"NÃO TEM")</f>
        <v>DISPOSITIVO DR, 4 POLOS, SENSIBILIDADE DE 30 MA, CORRENTE DE 63 A, TIPO AC - FORNECIMENTO E INSTALAÇÃO.</v>
      </c>
      <c r="E144" s="231" t="str">
        <f>IFERROR(VLOOKUP(A144,MEMORIA!$A:$I,5,FALSE),"NÃO TEM")</f>
        <v>UN</v>
      </c>
      <c r="F144" s="233">
        <f>IFERROR(VLOOKUP(A144,MEMORIA!$A:$I,6,FALSE),"NÃO TEM")</f>
        <v>4</v>
      </c>
      <c r="G144" s="233">
        <f>IFERROR(VLOOKUP(A144,MEMORIA!$A:$I,7,FALSE),"NÃO TEM")</f>
        <v>273.74</v>
      </c>
      <c r="H144" s="233">
        <f t="shared" si="8"/>
        <v>348.47</v>
      </c>
      <c r="I144" s="233">
        <f t="shared" si="9"/>
        <v>1393.88</v>
      </c>
      <c r="J144" s="234">
        <f t="shared" si="10"/>
        <v>4.3182407491896782E-4</v>
      </c>
      <c r="K144" s="235">
        <f t="shared" si="11"/>
        <v>0.98324788831465848</v>
      </c>
    </row>
    <row r="145" spans="1:11" ht="30" x14ac:dyDescent="0.2">
      <c r="A145" s="231" t="s">
        <v>628</v>
      </c>
      <c r="B145" s="231">
        <f>IFERROR(VLOOKUP(A145,MEMORIA!$A:$I,2,FALSE),"NÃO TEM")</f>
        <v>86915</v>
      </c>
      <c r="C145" s="231" t="str">
        <f>IFERROR(VLOOKUP(A145,MEMORIA!$A:$I,4,FALSE),"NÃO TEM")</f>
        <v>SINAPI</v>
      </c>
      <c r="D145" s="232" t="str">
        <f>IFERROR(VLOOKUP(A145,MEMORIA!$A:$I,3,FALSE),"NÃO TEM")</f>
        <v>TORNEIRA CROMADA DE MESA, 1/2" OU 3/4", PARA LAVATÓRIO, PADRÃO MÉDIO - FORNECIMENTO E INSTALAÇÃO. AF_01/2020</v>
      </c>
      <c r="E145" s="231" t="str">
        <f>IFERROR(VLOOKUP(A145,MEMORIA!$A:$I,5,FALSE),"NÃO TEM")</f>
        <v>UN</v>
      </c>
      <c r="F145" s="233">
        <f>IFERROR(VLOOKUP(A145,MEMORIA!$A:$I,6,FALSE),"NÃO TEM")</f>
        <v>9</v>
      </c>
      <c r="G145" s="233">
        <f>IFERROR(VLOOKUP(A145,MEMORIA!$A:$I,7,FALSE),"NÃO TEM")</f>
        <v>151.43</v>
      </c>
      <c r="H145" s="233">
        <f t="shared" si="8"/>
        <v>192.77</v>
      </c>
      <c r="I145" s="233">
        <f t="shared" si="9"/>
        <v>1734.93</v>
      </c>
      <c r="J145" s="234">
        <f t="shared" si="10"/>
        <v>5.3748137737765433E-4</v>
      </c>
      <c r="K145" s="235">
        <f t="shared" si="11"/>
        <v>0.98378536969203612</v>
      </c>
    </row>
    <row r="146" spans="1:11" ht="15" x14ac:dyDescent="0.2">
      <c r="A146" s="231" t="s">
        <v>553</v>
      </c>
      <c r="B146" s="231" t="str">
        <f>IFERROR(VLOOKUP(A146,MEMORIA!$A:$I,2,FALSE),"NÃO TEM")</f>
        <v>C4639</v>
      </c>
      <c r="C146" s="231" t="str">
        <f>IFERROR(VLOOKUP(A146,MEMORIA!$A:$I,4,FALSE),"NÃO TEM")</f>
        <v>SEINFRA</v>
      </c>
      <c r="D146" s="232" t="str">
        <f>IFERROR(VLOOKUP(A146,MEMORIA!$A:$I,3,FALSE),"NÃO TEM")</f>
        <v>RETIRADA DE GUARDA CORPO COM OU SEM REAPROVEITAMENTO</v>
      </c>
      <c r="E146" s="231" t="str">
        <f>IFERROR(VLOOKUP(A146,MEMORIA!$A:$I,5,FALSE),"NÃO TEM")</f>
        <v>M</v>
      </c>
      <c r="F146" s="233">
        <f>IFERROR(VLOOKUP(A146,MEMORIA!$A:$I,6,FALSE),"NÃO TEM")</f>
        <v>28.24</v>
      </c>
      <c r="G146" s="233">
        <f>IFERROR(VLOOKUP(A146,MEMORIA!$A:$I,7,FALSE),"NÃO TEM")</f>
        <v>34.239999999999995</v>
      </c>
      <c r="H146" s="233">
        <f t="shared" si="8"/>
        <v>43.59</v>
      </c>
      <c r="I146" s="233">
        <f t="shared" si="9"/>
        <v>1230.98</v>
      </c>
      <c r="J146" s="234">
        <f t="shared" si="10"/>
        <v>3.8135764896816867E-4</v>
      </c>
      <c r="K146" s="235">
        <f t="shared" si="11"/>
        <v>0.9841667273410043</v>
      </c>
    </row>
    <row r="147" spans="1:11" ht="15" x14ac:dyDescent="0.2">
      <c r="A147" s="231" t="s">
        <v>549</v>
      </c>
      <c r="B147" s="231">
        <f>IFERROR(VLOOKUP(A147,MEMORIA!$A:$I,2,FALSE),"NÃO TEM")</f>
        <v>102192</v>
      </c>
      <c r="C147" s="231" t="str">
        <f>IFERROR(VLOOKUP(A147,MEMORIA!$A:$I,4,FALSE),"NÃO TEM")</f>
        <v>SINAPI</v>
      </c>
      <c r="D147" s="232" t="str">
        <f>IFERROR(VLOOKUP(A147,MEMORIA!$A:$I,3,FALSE),"NÃO TEM")</f>
        <v>REMOÇÃO DE VIDRO TEMPERADO FIXADO EM PERFIL U. AF_01/2021</v>
      </c>
      <c r="E147" s="231" t="str">
        <f>IFERROR(VLOOKUP(A147,MEMORIA!$A:$I,5,FALSE),"NÃO TEM")</f>
        <v>m²</v>
      </c>
      <c r="F147" s="233">
        <f>IFERROR(VLOOKUP(A147,MEMORIA!$A:$I,6,FALSE),"NÃO TEM")</f>
        <v>67.987999999999985</v>
      </c>
      <c r="G147" s="233">
        <f>IFERROR(VLOOKUP(A147,MEMORIA!$A:$I,7,FALSE),"NÃO TEM")</f>
        <v>14.1</v>
      </c>
      <c r="H147" s="233">
        <f t="shared" si="8"/>
        <v>17.95</v>
      </c>
      <c r="I147" s="233">
        <f t="shared" si="9"/>
        <v>1220.3800000000001</v>
      </c>
      <c r="J147" s="234">
        <f t="shared" si="10"/>
        <v>3.780737685809467E-4</v>
      </c>
      <c r="K147" s="235">
        <f t="shared" si="11"/>
        <v>0.9845448011095852</v>
      </c>
    </row>
    <row r="148" spans="1:11" ht="30" x14ac:dyDescent="0.2">
      <c r="A148" s="231" t="s">
        <v>625</v>
      </c>
      <c r="B148" s="231">
        <f>IFERROR(VLOOKUP(A148,MEMORIA!$A:$I,2,FALSE),"NÃO TEM")</f>
        <v>86895</v>
      </c>
      <c r="C148" s="231" t="str">
        <f>IFERROR(VLOOKUP(A148,MEMORIA!$A:$I,4,FALSE),"NÃO TEM")</f>
        <v>SINAPI</v>
      </c>
      <c r="D148" s="232" t="str">
        <f>IFERROR(VLOOKUP(A148,MEMORIA!$A:$I,3,FALSE),"NÃO TEM")</f>
        <v>BANCADA DE GRANITO CINZA POLIDO, DE 0,50 X 0,60 M, PARA LAVATÓRIO - FORNECIMENTO E INSTALAÇÃO. AF_01/2020</v>
      </c>
      <c r="E148" s="231" t="str">
        <f>IFERROR(VLOOKUP(A148,MEMORIA!$A:$I,5,FALSE),"NÃO TEM")</f>
        <v>UN</v>
      </c>
      <c r="F148" s="233">
        <f>IFERROR(VLOOKUP(A148,MEMORIA!$A:$I,6,FALSE),"NÃO TEM")</f>
        <v>5</v>
      </c>
      <c r="G148" s="233">
        <f>IFERROR(VLOOKUP(A148,MEMORIA!$A:$I,7,FALSE),"NÃO TEM")</f>
        <v>319.08000000000004</v>
      </c>
      <c r="H148" s="233">
        <f t="shared" si="8"/>
        <v>406.19</v>
      </c>
      <c r="I148" s="233">
        <f t="shared" si="9"/>
        <v>2030.95</v>
      </c>
      <c r="J148" s="234">
        <f t="shared" si="10"/>
        <v>6.2918838419137775E-4</v>
      </c>
      <c r="K148" s="235">
        <f t="shared" si="11"/>
        <v>0.98517398949377655</v>
      </c>
    </row>
    <row r="149" spans="1:11" ht="30" x14ac:dyDescent="0.2">
      <c r="A149" s="231" t="s">
        <v>365</v>
      </c>
      <c r="B149" s="231">
        <f>IFERROR(VLOOKUP(A149,MEMORIA!$A:$I,2,FALSE),"NÃO TEM")</f>
        <v>38181</v>
      </c>
      <c r="C149" s="231" t="str">
        <f>IFERROR(VLOOKUP(A149,MEMORIA!$A:$I,4,FALSE),"NÃO TEM")</f>
        <v>SINAPI</v>
      </c>
      <c r="D149" s="232" t="str">
        <f>IFERROR(VLOOKUP(A149,MEMORIA!$A:$I,3,FALSE),"NÃO TEM")</f>
        <v>PISO TATIL ALERTA OU DIRECIONAL, DE BORRACHA, COLORIDO, 25 X 25 CM, E = 5 MM, PARA COLA</v>
      </c>
      <c r="E149" s="231" t="str">
        <f>IFERROR(VLOOKUP(A149,MEMORIA!$A:$I,5,FALSE),"NÃO TEM")</f>
        <v>m²</v>
      </c>
      <c r="F149" s="233">
        <f>IFERROR(VLOOKUP(A149,MEMORIA!$A:$I,6,FALSE),"NÃO TEM")</f>
        <v>3.5</v>
      </c>
      <c r="G149" s="233">
        <f>IFERROR(VLOOKUP(A149,MEMORIA!$A:$I,7,FALSE),"NÃO TEM")</f>
        <v>270.7</v>
      </c>
      <c r="H149" s="233">
        <f t="shared" si="8"/>
        <v>344.6</v>
      </c>
      <c r="I149" s="233">
        <f t="shared" si="9"/>
        <v>1206.0999999999999</v>
      </c>
      <c r="J149" s="234">
        <f t="shared" si="10"/>
        <v>3.7364982405929279E-4</v>
      </c>
      <c r="K149" s="235">
        <f t="shared" si="11"/>
        <v>0.98554763931783584</v>
      </c>
    </row>
    <row r="150" spans="1:11" ht="30" x14ac:dyDescent="0.2">
      <c r="A150" s="231" t="s">
        <v>732</v>
      </c>
      <c r="B150" s="231">
        <f>IFERROR(VLOOKUP(A150,MEMORIA!$A:$I,2,FALSE),"NÃO TEM")</f>
        <v>97647</v>
      </c>
      <c r="C150" s="231" t="str">
        <f>IFERROR(VLOOKUP(A150,MEMORIA!$A:$I,4,FALSE),"NÃO TEM")</f>
        <v>SINAPI</v>
      </c>
      <c r="D150" s="232" t="str">
        <f>IFERROR(VLOOKUP(A150,MEMORIA!$A:$I,3,FALSE),"NÃO TEM")</f>
        <v>REMOÇÃO DE TELHAS, DE FIBROCIMENTO, METÁLICA E CERÂMICA, DE FORMA MANUAL, SEM REAPROVEITAMENTO. AF_12/2017</v>
      </c>
      <c r="E150" s="231" t="str">
        <f>IFERROR(VLOOKUP(A150,MEMORIA!$A:$I,5,FALSE),"NÃO TEM")</f>
        <v>m²</v>
      </c>
      <c r="F150" s="233">
        <f>IFERROR(VLOOKUP(A150,MEMORIA!$A:$I,6,FALSE),"NÃO TEM")</f>
        <v>283.12079999999997</v>
      </c>
      <c r="G150" s="233">
        <f>IFERROR(VLOOKUP(A150,MEMORIA!$A:$I,7,FALSE),"NÃO TEM")</f>
        <v>3.3099999999999996</v>
      </c>
      <c r="H150" s="233">
        <f t="shared" si="8"/>
        <v>4.21</v>
      </c>
      <c r="I150" s="233">
        <f t="shared" si="9"/>
        <v>1191.94</v>
      </c>
      <c r="J150" s="234">
        <f t="shared" si="10"/>
        <v>3.6926305554202263E-4</v>
      </c>
      <c r="K150" s="235">
        <f t="shared" si="11"/>
        <v>0.98591690237337781</v>
      </c>
    </row>
    <row r="151" spans="1:11" ht="30" x14ac:dyDescent="0.2">
      <c r="A151" s="231" t="s">
        <v>510</v>
      </c>
      <c r="B151" s="231" t="str">
        <f>IFERROR(VLOOKUP(A151,MEMORIA!$A:$I,2,FALSE),"NÃO TEM")</f>
        <v>ED-50225</v>
      </c>
      <c r="C151" s="231" t="str">
        <f>IFERROR(VLOOKUP(A151,MEMORIA!$A:$I,4,FALSE),"NÃO TEM")</f>
        <v>SETOP</v>
      </c>
      <c r="D151" s="232" t="str">
        <f>IFERROR(VLOOKUP(A151,MEMORIA!$A:$I,3,FALSE),"NÃO TEM")</f>
        <v>PONTO DE ESGOTO COM REDE DN 100MM, INCLUSIVE ABERTURA E ENCHIMENTO DE RASGOS EM ALVENARIA.</v>
      </c>
      <c r="E151" s="231" t="str">
        <f>IFERROR(VLOOKUP(A151,MEMORIA!$A:$I,5,FALSE),"NÃO TEM")</f>
        <v>un</v>
      </c>
      <c r="F151" s="233">
        <f>IFERROR(VLOOKUP(A151,MEMORIA!$A:$I,6,FALSE),"NÃO TEM")</f>
        <v>3</v>
      </c>
      <c r="G151" s="233">
        <f>IFERROR(VLOOKUP(A151,MEMORIA!$A:$I,7,FALSE),"NÃO TEM")</f>
        <v>300.14999999999998</v>
      </c>
      <c r="H151" s="233">
        <f t="shared" si="8"/>
        <v>382.09</v>
      </c>
      <c r="I151" s="233">
        <f t="shared" si="9"/>
        <v>1146.27</v>
      </c>
      <c r="J151" s="234">
        <f t="shared" si="10"/>
        <v>3.5511448787368011E-4</v>
      </c>
      <c r="K151" s="235">
        <f t="shared" si="11"/>
        <v>0.98627201686125154</v>
      </c>
    </row>
    <row r="152" spans="1:11" ht="45" x14ac:dyDescent="0.2">
      <c r="A152" s="231" t="s">
        <v>776</v>
      </c>
      <c r="B152" s="231">
        <f>IFERROR(VLOOKUP(A152,MEMORIA!$A:$I,2,FALSE),"NÃO TEM")</f>
        <v>98287</v>
      </c>
      <c r="C152" s="231" t="str">
        <f>IFERROR(VLOOKUP(A152,MEMORIA!$A:$I,4,FALSE),"NÃO TEM")</f>
        <v>SINAPI</v>
      </c>
      <c r="D152" s="232" t="str">
        <f>IFERROR(VLOOKUP(A152,MEMORIA!$A:$I,3,FALSE),"NÃO TEM")</f>
        <v>CABO TELEFÔNICO CCI-50 1 PAR, SEM BLINDAGEM, INSTALADO EM DISTRIBUIÇÃO DE EDIFICAÇÃO INSTITUCIONAL - FORNECIMENTO E INSTALAÇÃO. AF_11/2019</v>
      </c>
      <c r="E152" s="231" t="str">
        <f>IFERROR(VLOOKUP(A152,MEMORIA!$A:$I,5,FALSE),"NÃO TEM")</f>
        <v>M</v>
      </c>
      <c r="F152" s="233">
        <f>IFERROR(VLOOKUP(A152,MEMORIA!$A:$I,6,FALSE),"NÃO TEM")</f>
        <v>550</v>
      </c>
      <c r="G152" s="233">
        <f>IFERROR(VLOOKUP(A152,MEMORIA!$A:$I,7,FALSE),"NÃO TEM")</f>
        <v>1.56</v>
      </c>
      <c r="H152" s="233">
        <f t="shared" si="8"/>
        <v>1.99</v>
      </c>
      <c r="I152" s="233">
        <f t="shared" si="9"/>
        <v>1094.5</v>
      </c>
      <c r="J152" s="234">
        <f t="shared" si="10"/>
        <v>3.3907613998250226E-4</v>
      </c>
      <c r="K152" s="235">
        <f t="shared" si="11"/>
        <v>0.98661109300123406</v>
      </c>
    </row>
    <row r="153" spans="1:11" ht="45" x14ac:dyDescent="0.2">
      <c r="A153" s="231" t="s">
        <v>796</v>
      </c>
      <c r="B153" s="231">
        <f>IFERROR(VLOOKUP(A153,MEMORIA!$A:$I,2,FALSE),"NÃO TEM")</f>
        <v>98287</v>
      </c>
      <c r="C153" s="231" t="str">
        <f>IFERROR(VLOOKUP(A153,MEMORIA!$A:$I,4,FALSE),"NÃO TEM")</f>
        <v>SINAPI</v>
      </c>
      <c r="D153" s="232" t="str">
        <f>IFERROR(VLOOKUP(A153,MEMORIA!$A:$I,3,FALSE),"NÃO TEM")</f>
        <v>CABO TELEFÔNICO CCI-50 1 PAR, SEM BLINDAGEM, INSTALADO EM DISTRIBUIÇÃO DE EDIFICAÇÃO INSTITUCIONAL - FORNECIMENTO E INSTALAÇÃO. AF_11/2019</v>
      </c>
      <c r="E153" s="231" t="str">
        <f>IFERROR(VLOOKUP(A153,MEMORIA!$A:$I,5,FALSE),"NÃO TEM")</f>
        <v>M</v>
      </c>
      <c r="F153" s="233">
        <f>IFERROR(VLOOKUP(A153,MEMORIA!$A:$I,6,FALSE),"NÃO TEM")</f>
        <v>550</v>
      </c>
      <c r="G153" s="233">
        <f>IFERROR(VLOOKUP(A153,MEMORIA!$A:$I,7,FALSE),"NÃO TEM")</f>
        <v>1.56</v>
      </c>
      <c r="H153" s="233">
        <f t="shared" si="8"/>
        <v>1.99</v>
      </c>
      <c r="I153" s="233">
        <f t="shared" si="9"/>
        <v>1094.5</v>
      </c>
      <c r="J153" s="234">
        <f t="shared" si="10"/>
        <v>3.3907613998250226E-4</v>
      </c>
      <c r="K153" s="235">
        <f t="shared" si="11"/>
        <v>0.98695016914121658</v>
      </c>
    </row>
    <row r="154" spans="1:11" ht="30" x14ac:dyDescent="0.2">
      <c r="A154" s="231" t="s">
        <v>433</v>
      </c>
      <c r="B154" s="231">
        <f>IFERROR(VLOOKUP(A154,MEMORIA!$A:$I,2,FALSE),"NÃO TEM")</f>
        <v>103946</v>
      </c>
      <c r="C154" s="231" t="str">
        <f>IFERROR(VLOOKUP(A154,MEMORIA!$A:$I,4,FALSE),"NÃO TEM")</f>
        <v>SINAPI</v>
      </c>
      <c r="D154" s="232" t="str">
        <f>IFERROR(VLOOKUP(A154,MEMORIA!$A:$I,3,FALSE),"NÃO TEM")</f>
        <v>PLANTIO DE GRAMA ESMERALDA OU SÃO CARLOS OU CURITIBANA, EM PLACAS. AF_07/2024</v>
      </c>
      <c r="E154" s="231" t="str">
        <f>IFERROR(VLOOKUP(A154,MEMORIA!$A:$I,5,FALSE),"NÃO TEM")</f>
        <v>m²</v>
      </c>
      <c r="F154" s="233">
        <f>IFERROR(VLOOKUP(A154,MEMORIA!$A:$I,6,FALSE),"NÃO TEM")</f>
        <v>42</v>
      </c>
      <c r="G154" s="233">
        <f>IFERROR(VLOOKUP(A154,MEMORIA!$A:$I,7,FALSE),"NÃO TEM")</f>
        <v>20.37</v>
      </c>
      <c r="H154" s="233">
        <f t="shared" si="8"/>
        <v>25.93</v>
      </c>
      <c r="I154" s="233">
        <f t="shared" si="9"/>
        <v>1089.06</v>
      </c>
      <c r="J154" s="234">
        <f t="shared" si="10"/>
        <v>3.3739082778377698E-4</v>
      </c>
      <c r="K154" s="235">
        <f t="shared" si="11"/>
        <v>0.98728755996900031</v>
      </c>
    </row>
    <row r="155" spans="1:11" ht="15" x14ac:dyDescent="0.2">
      <c r="A155" s="231" t="s">
        <v>437</v>
      </c>
      <c r="B155" s="231">
        <f>IFERROR(VLOOKUP(A155,MEMORIA!$A:$I,2,FALSE),"NÃO TEM")</f>
        <v>11358</v>
      </c>
      <c r="C155" s="231" t="str">
        <f>IFERROR(VLOOKUP(A155,MEMORIA!$A:$I,4,FALSE),"NÃO TEM")</f>
        <v>ORSE</v>
      </c>
      <c r="D155" s="232" t="str">
        <f>IFERROR(VLOOKUP(A155,MEMORIA!$A:$I,3,FALSE),"NÃO TEM")</f>
        <v>REMOÇÃO DE TAPUME</v>
      </c>
      <c r="E155" s="231" t="str">
        <f>IFERROR(VLOOKUP(A155,MEMORIA!$A:$I,5,FALSE),"NÃO TEM")</f>
        <v>m²</v>
      </c>
      <c r="F155" s="233">
        <f>IFERROR(VLOOKUP(A155,MEMORIA!$A:$I,6,FALSE),"NÃO TEM")</f>
        <v>70</v>
      </c>
      <c r="G155" s="233">
        <f>IFERROR(VLOOKUP(A155,MEMORIA!$A:$I,7,FALSE),"NÃO TEM")</f>
        <v>12.06</v>
      </c>
      <c r="H155" s="233">
        <f t="shared" si="8"/>
        <v>15.35</v>
      </c>
      <c r="I155" s="233">
        <f t="shared" si="9"/>
        <v>1074.5</v>
      </c>
      <c r="J155" s="234">
        <f t="shared" si="10"/>
        <v>3.3288013925189465E-4</v>
      </c>
      <c r="K155" s="235">
        <f t="shared" si="11"/>
        <v>0.98762044010825223</v>
      </c>
    </row>
    <row r="156" spans="1:11" ht="30" x14ac:dyDescent="0.2">
      <c r="A156" s="231" t="s">
        <v>771</v>
      </c>
      <c r="B156" s="231" t="str">
        <f>IFERROR(VLOOKUP(A156,MEMORIA!$A:$I,2,FALSE),"NÃO TEM")</f>
        <v>CPU9</v>
      </c>
      <c r="C156" s="231" t="str">
        <f>IFERROR(VLOOKUP(A156,MEMORIA!$A:$I,4,FALSE),"NÃO TEM")</f>
        <v>Próprio</v>
      </c>
      <c r="D156" s="232" t="str">
        <f>IFERROR(VLOOKUP(A156,MEMORIA!$A:$I,3,FALSE),"NÃO TEM")</f>
        <v>MONITOR 19 COM ENTRADA HDMI E VGA (INSTALAÇÃO INCLUSA)</v>
      </c>
      <c r="E156" s="231" t="str">
        <f>IFERROR(VLOOKUP(A156,MEMORIA!$A:$I,5,FALSE),"NÃO TEM")</f>
        <v>UN</v>
      </c>
      <c r="F156" s="233">
        <f>IFERROR(VLOOKUP(A156,MEMORIA!$A:$I,6,FALSE),"NÃO TEM")</f>
        <v>1</v>
      </c>
      <c r="G156" s="233">
        <f>IFERROR(VLOOKUP(A156,MEMORIA!$A:$I,7,FALSE),"NÃO TEM")</f>
        <v>810.3599999999999</v>
      </c>
      <c r="H156" s="233">
        <f t="shared" si="8"/>
        <v>1031.5899999999999</v>
      </c>
      <c r="I156" s="233">
        <f t="shared" si="9"/>
        <v>1031.5899999999999</v>
      </c>
      <c r="J156" s="234">
        <f t="shared" si="10"/>
        <v>3.1958661968437593E-4</v>
      </c>
      <c r="K156" s="235">
        <f t="shared" si="11"/>
        <v>0.98794002672793657</v>
      </c>
    </row>
    <row r="157" spans="1:11" ht="30" x14ac:dyDescent="0.2">
      <c r="A157" s="231" t="s">
        <v>793</v>
      </c>
      <c r="B157" s="231" t="str">
        <f>IFERROR(VLOOKUP(A157,MEMORIA!$A:$I,2,FALSE),"NÃO TEM")</f>
        <v>CPU9</v>
      </c>
      <c r="C157" s="231" t="str">
        <f>IFERROR(VLOOKUP(A157,MEMORIA!$A:$I,4,FALSE),"NÃO TEM")</f>
        <v>Próprio</v>
      </c>
      <c r="D157" s="232" t="str">
        <f>IFERROR(VLOOKUP(A157,MEMORIA!$A:$I,3,FALSE),"NÃO TEM")</f>
        <v>MONITOR 19 COM ENTRADA HDMI E VGA (INSTALAÇÃO INCLUSA)</v>
      </c>
      <c r="E157" s="231" t="str">
        <f>IFERROR(VLOOKUP(A157,MEMORIA!$A:$I,5,FALSE),"NÃO TEM")</f>
        <v>UN</v>
      </c>
      <c r="F157" s="233">
        <f>IFERROR(VLOOKUP(A157,MEMORIA!$A:$I,6,FALSE),"NÃO TEM")</f>
        <v>1</v>
      </c>
      <c r="G157" s="233">
        <f>IFERROR(VLOOKUP(A157,MEMORIA!$A:$I,7,FALSE),"NÃO TEM")</f>
        <v>810.3599999999999</v>
      </c>
      <c r="H157" s="233">
        <f t="shared" si="8"/>
        <v>1031.5899999999999</v>
      </c>
      <c r="I157" s="233">
        <f t="shared" si="9"/>
        <v>1031.5899999999999</v>
      </c>
      <c r="J157" s="234">
        <f t="shared" si="10"/>
        <v>3.1958661968437593E-4</v>
      </c>
      <c r="K157" s="235">
        <f t="shared" si="11"/>
        <v>0.98825961334762091</v>
      </c>
    </row>
    <row r="158" spans="1:11" ht="30" x14ac:dyDescent="0.2">
      <c r="A158" s="231" t="s">
        <v>773</v>
      </c>
      <c r="B158" s="231">
        <f>IFERROR(VLOOKUP(A158,MEMORIA!$A:$I,2,FALSE),"NÃO TEM")</f>
        <v>8439</v>
      </c>
      <c r="C158" s="231" t="str">
        <f>IFERROR(VLOOKUP(A158,MEMORIA!$A:$I,4,FALSE),"NÃO TEM")</f>
        <v>ORSE</v>
      </c>
      <c r="D158" s="232" t="str">
        <f>IFERROR(VLOOKUP(A158,MEMORIA!$A:$I,3,FALSE),"NÃO TEM")</f>
        <v>MINI RACK 19 MRD 857 8U X 570MM PAREDE (INSTALAÇÃO INCLUSA)</v>
      </c>
      <c r="E158" s="231" t="str">
        <f>IFERROR(VLOOKUP(A158,MEMORIA!$A:$I,5,FALSE),"NÃO TEM")</f>
        <v>un</v>
      </c>
      <c r="F158" s="233">
        <f>IFERROR(VLOOKUP(A158,MEMORIA!$A:$I,6,FALSE),"NÃO TEM")</f>
        <v>1</v>
      </c>
      <c r="G158" s="233">
        <f>IFERROR(VLOOKUP(A158,MEMORIA!$A:$I,7,FALSE),"NÃO TEM")</f>
        <v>788.58999999999992</v>
      </c>
      <c r="H158" s="233">
        <f t="shared" si="8"/>
        <v>1003.88</v>
      </c>
      <c r="I158" s="233">
        <f t="shared" si="9"/>
        <v>1003.88</v>
      </c>
      <c r="J158" s="234">
        <f t="shared" si="10"/>
        <v>3.1100206067211913E-4</v>
      </c>
      <c r="K158" s="235">
        <f t="shared" si="11"/>
        <v>0.98857061540829305</v>
      </c>
    </row>
    <row r="159" spans="1:11" ht="30" x14ac:dyDescent="0.2">
      <c r="A159" s="231" t="s">
        <v>794</v>
      </c>
      <c r="B159" s="231">
        <f>IFERROR(VLOOKUP(A159,MEMORIA!$A:$I,2,FALSE),"NÃO TEM")</f>
        <v>8439</v>
      </c>
      <c r="C159" s="231" t="str">
        <f>IFERROR(VLOOKUP(A159,MEMORIA!$A:$I,4,FALSE),"NÃO TEM")</f>
        <v>ORSE</v>
      </c>
      <c r="D159" s="232" t="str">
        <f>IFERROR(VLOOKUP(A159,MEMORIA!$A:$I,3,FALSE),"NÃO TEM")</f>
        <v>MINI RACK 19 MRD 857 8U X 570MM PAREDE (INSTALAÇÃO INCLUSA)</v>
      </c>
      <c r="E159" s="231" t="str">
        <f>IFERROR(VLOOKUP(A159,MEMORIA!$A:$I,5,FALSE),"NÃO TEM")</f>
        <v>un</v>
      </c>
      <c r="F159" s="233">
        <f>IFERROR(VLOOKUP(A159,MEMORIA!$A:$I,6,FALSE),"NÃO TEM")</f>
        <v>1</v>
      </c>
      <c r="G159" s="233">
        <f>IFERROR(VLOOKUP(A159,MEMORIA!$A:$I,7,FALSE),"NÃO TEM")</f>
        <v>788.58999999999992</v>
      </c>
      <c r="H159" s="233">
        <f t="shared" si="8"/>
        <v>1003.88</v>
      </c>
      <c r="I159" s="233">
        <f t="shared" si="9"/>
        <v>1003.88</v>
      </c>
      <c r="J159" s="234">
        <f t="shared" si="10"/>
        <v>3.1100206067211913E-4</v>
      </c>
      <c r="K159" s="235">
        <f t="shared" si="11"/>
        <v>0.98888161746896519</v>
      </c>
    </row>
    <row r="160" spans="1:11" ht="45" x14ac:dyDescent="0.2">
      <c r="A160" s="231" t="s">
        <v>493</v>
      </c>
      <c r="B160" s="231">
        <f>IFERROR(VLOOKUP(A160,MEMORIA!$A:$I,2,FALSE),"NÃO TEM")</f>
        <v>94965</v>
      </c>
      <c r="C160" s="231" t="str">
        <f>IFERROR(VLOOKUP(A160,MEMORIA!$A:$I,4,FALSE),"NÃO TEM")</f>
        <v>SINAPI</v>
      </c>
      <c r="D160" s="232" t="str">
        <f>IFERROR(VLOOKUP(A160,MEMORIA!$A:$I,3,FALSE),"NÃO TEM")</f>
        <v>CONCRETO FCK = 25MPA, TRAÇO 1:2,3:2,7 (EM MASSA SECA DE CIMENTO/ AREIA MÉDIA/ BRITA 1) - PREPARO MECÂNICO COM BETONEIRA 400 L. AF_05/2021</v>
      </c>
      <c r="E160" s="231" t="str">
        <f>IFERROR(VLOOKUP(A160,MEMORIA!$A:$I,5,FALSE),"NÃO TEM")</f>
        <v>m³</v>
      </c>
      <c r="F160" s="233">
        <f>IFERROR(VLOOKUP(A160,MEMORIA!$A:$I,6,FALSE),"NÃO TEM")</f>
        <v>1.58</v>
      </c>
      <c r="G160" s="233">
        <f>IFERROR(VLOOKUP(A160,MEMORIA!$A:$I,7,FALSE),"NÃO TEM")</f>
        <v>483.54</v>
      </c>
      <c r="H160" s="233">
        <f t="shared" si="8"/>
        <v>615.54999999999995</v>
      </c>
      <c r="I160" s="233">
        <f t="shared" si="9"/>
        <v>972.57</v>
      </c>
      <c r="J160" s="234">
        <f t="shared" si="10"/>
        <v>3.0130222152835288E-4</v>
      </c>
      <c r="K160" s="235">
        <f t="shared" si="11"/>
        <v>0.98918291969049355</v>
      </c>
    </row>
    <row r="161" spans="1:11" ht="30" x14ac:dyDescent="0.2">
      <c r="A161" s="231" t="s">
        <v>514</v>
      </c>
      <c r="B161" s="231">
        <f>IFERROR(VLOOKUP(A161,MEMORIA!$A:$I,2,FALSE),"NÃO TEM")</f>
        <v>86915</v>
      </c>
      <c r="C161" s="231" t="str">
        <f>IFERROR(VLOOKUP(A161,MEMORIA!$A:$I,4,FALSE),"NÃO TEM")</f>
        <v>SINAPI</v>
      </c>
      <c r="D161" s="232" t="str">
        <f>IFERROR(VLOOKUP(A161,MEMORIA!$A:$I,3,FALSE),"NÃO TEM")</f>
        <v>TORNEIRA CROMADA DE MESA, 1/2" OU 3/4", PARA LAVATÓRIO, PADRÃO MÉDIO - FORNECIMENTO E INSTALAÇÃO. AF_01/2020</v>
      </c>
      <c r="E161" s="231" t="str">
        <f>IFERROR(VLOOKUP(A161,MEMORIA!$A:$I,5,FALSE),"NÃO TEM")</f>
        <v>UN</v>
      </c>
      <c r="F161" s="233">
        <f>IFERROR(VLOOKUP(A161,MEMORIA!$A:$I,6,FALSE),"NÃO TEM")</f>
        <v>5</v>
      </c>
      <c r="G161" s="233">
        <f>IFERROR(VLOOKUP(A161,MEMORIA!$A:$I,7,FALSE),"NÃO TEM")</f>
        <v>151.43</v>
      </c>
      <c r="H161" s="233">
        <f t="shared" si="8"/>
        <v>192.77</v>
      </c>
      <c r="I161" s="233">
        <f t="shared" si="9"/>
        <v>963.85</v>
      </c>
      <c r="J161" s="234">
        <f t="shared" si="10"/>
        <v>2.9860076520980795E-4</v>
      </c>
      <c r="K161" s="235">
        <f t="shared" si="11"/>
        <v>0.98948152045570337</v>
      </c>
    </row>
    <row r="162" spans="1:11" ht="45" x14ac:dyDescent="0.2">
      <c r="A162" s="231" t="s">
        <v>401</v>
      </c>
      <c r="B162" s="231">
        <f>IFERROR(VLOOKUP(A162,MEMORIA!$A:$I,2,FALSE),"NÃO TEM")</f>
        <v>89800</v>
      </c>
      <c r="C162" s="231" t="str">
        <f>IFERROR(VLOOKUP(A162,MEMORIA!$A:$I,4,FALSE),"NÃO TEM")</f>
        <v>SINAPI</v>
      </c>
      <c r="D162" s="232" t="str">
        <f>IFERROR(VLOOKUP(A162,MEMORIA!$A:$I,3,FALSE),"NÃO TEM")</f>
        <v>TUBO PVC, SERIE NORMAL, ESGOTO PREDIAL, DN 100 MM, FORNECIDO E INSTALADO EM PRUMADA DE ESGOTO SANITÁRIO OU VENTILAÇÃO. AF_08/2022</v>
      </c>
      <c r="E162" s="231" t="str">
        <f>IFERROR(VLOOKUP(A162,MEMORIA!$A:$I,5,FALSE),"NÃO TEM")</f>
        <v>M</v>
      </c>
      <c r="F162" s="233">
        <f>IFERROR(VLOOKUP(A162,MEMORIA!$A:$I,6,FALSE),"NÃO TEM")</f>
        <v>28</v>
      </c>
      <c r="G162" s="233">
        <f>IFERROR(VLOOKUP(A162,MEMORIA!$A:$I,7,FALSE),"NÃO TEM")</f>
        <v>26.93</v>
      </c>
      <c r="H162" s="233">
        <f t="shared" si="8"/>
        <v>34.28</v>
      </c>
      <c r="I162" s="233">
        <f t="shared" si="9"/>
        <v>959.84</v>
      </c>
      <c r="J162" s="234">
        <f t="shared" si="10"/>
        <v>2.9735846706332113E-4</v>
      </c>
      <c r="K162" s="235">
        <f t="shared" si="11"/>
        <v>0.98977887892276672</v>
      </c>
    </row>
    <row r="163" spans="1:11" ht="30" x14ac:dyDescent="0.2">
      <c r="A163" s="231" t="s">
        <v>735</v>
      </c>
      <c r="B163" s="231">
        <f>IFERROR(VLOOKUP(A163,MEMORIA!$A:$I,2,FALSE),"NÃO TEM")</f>
        <v>97645</v>
      </c>
      <c r="C163" s="231" t="str">
        <f>IFERROR(VLOOKUP(A163,MEMORIA!$A:$I,4,FALSE),"NÃO TEM")</f>
        <v>SINAPI</v>
      </c>
      <c r="D163" s="232" t="str">
        <f>IFERROR(VLOOKUP(A163,MEMORIA!$A:$I,3,FALSE),"NÃO TEM")</f>
        <v>REMOÇÃO DE JANELAS, DE FORMA MANUAL, SEM REAPROVEITAMENTO. AF_12/2017</v>
      </c>
      <c r="E163" s="231" t="str">
        <f>IFERROR(VLOOKUP(A163,MEMORIA!$A:$I,5,FALSE),"NÃO TEM")</f>
        <v>m²</v>
      </c>
      <c r="F163" s="233">
        <f>IFERROR(VLOOKUP(A163,MEMORIA!$A:$I,6,FALSE),"NÃO TEM")</f>
        <v>32</v>
      </c>
      <c r="G163" s="233">
        <f>IFERROR(VLOOKUP(A163,MEMORIA!$A:$I,7,FALSE),"NÃO TEM")</f>
        <v>23.12</v>
      </c>
      <c r="H163" s="233">
        <f t="shared" si="8"/>
        <v>29.43</v>
      </c>
      <c r="I163" s="233">
        <f t="shared" si="9"/>
        <v>941.76</v>
      </c>
      <c r="J163" s="234">
        <f t="shared" si="10"/>
        <v>2.9175728240285183E-4</v>
      </c>
      <c r="K163" s="235">
        <f t="shared" si="11"/>
        <v>0.99007063620516955</v>
      </c>
    </row>
    <row r="164" spans="1:11" ht="30" x14ac:dyDescent="0.2">
      <c r="A164" s="231" t="s">
        <v>543</v>
      </c>
      <c r="B164" s="231">
        <f>IFERROR(VLOOKUP(A164,MEMORIA!$A:$I,2,FALSE),"NÃO TEM")</f>
        <v>97645</v>
      </c>
      <c r="C164" s="231" t="str">
        <f>IFERROR(VLOOKUP(A164,MEMORIA!$A:$I,4,FALSE),"NÃO TEM")</f>
        <v>SINAPI</v>
      </c>
      <c r="D164" s="232" t="str">
        <f>IFERROR(VLOOKUP(A164,MEMORIA!$A:$I,3,FALSE),"NÃO TEM")</f>
        <v>REMOÇÃO DE JANELAS, DE FORMA MANUAL, SEM REAPROVEITAMENTO. AF_12/2017</v>
      </c>
      <c r="E164" s="231" t="str">
        <f>IFERROR(VLOOKUP(A164,MEMORIA!$A:$I,5,FALSE),"NÃO TEM")</f>
        <v>m²</v>
      </c>
      <c r="F164" s="233">
        <f>IFERROR(VLOOKUP(A164,MEMORIA!$A:$I,6,FALSE),"NÃO TEM")</f>
        <v>32</v>
      </c>
      <c r="G164" s="233">
        <f>IFERROR(VLOOKUP(A164,MEMORIA!$A:$I,7,FALSE),"NÃO TEM")</f>
        <v>23.12</v>
      </c>
      <c r="H164" s="233">
        <f t="shared" si="8"/>
        <v>29.43</v>
      </c>
      <c r="I164" s="233">
        <f t="shared" si="9"/>
        <v>941.76</v>
      </c>
      <c r="J164" s="234">
        <f t="shared" si="10"/>
        <v>2.9175728240285183E-4</v>
      </c>
      <c r="K164" s="235">
        <f t="shared" si="11"/>
        <v>0.99036239348757238</v>
      </c>
    </row>
    <row r="165" spans="1:11" ht="30" x14ac:dyDescent="0.2">
      <c r="A165" s="231" t="s">
        <v>629</v>
      </c>
      <c r="B165" s="231">
        <f>IFERROR(VLOOKUP(A165,MEMORIA!$A:$I,2,FALSE),"NÃO TEM")</f>
        <v>100858</v>
      </c>
      <c r="C165" s="231" t="str">
        <f>IFERROR(VLOOKUP(A165,MEMORIA!$A:$I,4,FALSE),"NÃO TEM")</f>
        <v>SINAPI</v>
      </c>
      <c r="D165" s="232" t="str">
        <f>IFERROR(VLOOKUP(A165,MEMORIA!$A:$I,3,FALSE),"NÃO TEM")</f>
        <v>MICTÓRIO SIFONADO LOUÇA BRANCA - PADRÃO MÉDIO - FORNECIMENTO E INSTALAÇÃO. AF_01/2020</v>
      </c>
      <c r="E165" s="231" t="str">
        <f>IFERROR(VLOOKUP(A165,MEMORIA!$A:$I,5,FALSE),"NÃO TEM")</f>
        <v>UN</v>
      </c>
      <c r="F165" s="233">
        <f>IFERROR(VLOOKUP(A165,MEMORIA!$A:$I,6,FALSE),"NÃO TEM")</f>
        <v>2</v>
      </c>
      <c r="G165" s="233">
        <f>IFERROR(VLOOKUP(A165,MEMORIA!$A:$I,7,FALSE),"NÃO TEM")</f>
        <v>677.32999999999993</v>
      </c>
      <c r="H165" s="233">
        <f t="shared" si="8"/>
        <v>862.24</v>
      </c>
      <c r="I165" s="233">
        <f t="shared" si="9"/>
        <v>1724.48</v>
      </c>
      <c r="J165" s="234">
        <f t="shared" si="10"/>
        <v>5.3424396699591184E-4</v>
      </c>
      <c r="K165" s="235">
        <f t="shared" si="11"/>
        <v>0.99089663745456824</v>
      </c>
    </row>
    <row r="166" spans="1:11" ht="45" x14ac:dyDescent="0.2">
      <c r="A166" s="231" t="s">
        <v>513</v>
      </c>
      <c r="B166" s="231">
        <f>IFERROR(VLOOKUP(A166,MEMORIA!$A:$I,2,FALSE),"NÃO TEM")</f>
        <v>98104</v>
      </c>
      <c r="C166" s="231" t="str">
        <f>IFERROR(VLOOKUP(A166,MEMORIA!$A:$I,4,FALSE),"NÃO TEM")</f>
        <v>SINAPI</v>
      </c>
      <c r="D166" s="232" t="str">
        <f>IFERROR(VLOOKUP(A166,MEMORIA!$A:$I,3,FALSE),"NÃO TEM")</f>
        <v>CAIXA DE GORDURA SIMPLES (CAPACIDADE: 36L), RETANGULAR, EM ALVENARIA COM TIJOLOS CERÂMICOS MACIÇOS, DIMENSÕES INTERNAS = 0,2X0,4 M, ALTURA INTERNA = 0,8 M. AF_12/2020</v>
      </c>
      <c r="E166" s="231" t="str">
        <f>IFERROR(VLOOKUP(A166,MEMORIA!$A:$I,5,FALSE),"NÃO TEM")</f>
        <v>UN</v>
      </c>
      <c r="F166" s="233">
        <f>IFERROR(VLOOKUP(A166,MEMORIA!$A:$I,6,FALSE),"NÃO TEM")</f>
        <v>2</v>
      </c>
      <c r="G166" s="233">
        <f>IFERROR(VLOOKUP(A166,MEMORIA!$A:$I,7,FALSE),"NÃO TEM")</f>
        <v>337.71999999999997</v>
      </c>
      <c r="H166" s="233">
        <f t="shared" si="8"/>
        <v>429.92</v>
      </c>
      <c r="I166" s="233">
        <f t="shared" si="9"/>
        <v>859.84</v>
      </c>
      <c r="J166" s="234">
        <f t="shared" si="10"/>
        <v>2.6637846341028302E-4</v>
      </c>
      <c r="K166" s="235">
        <f t="shared" si="11"/>
        <v>0.99116301591797851</v>
      </c>
    </row>
    <row r="167" spans="1:11" ht="30" x14ac:dyDescent="0.2">
      <c r="A167" s="231" t="s">
        <v>394</v>
      </c>
      <c r="B167" s="231">
        <f>IFERROR(VLOOKUP(A167,MEMORIA!$A:$I,2,FALSE),"NÃO TEM")</f>
        <v>86889</v>
      </c>
      <c r="C167" s="231" t="str">
        <f>IFERROR(VLOOKUP(A167,MEMORIA!$A:$I,4,FALSE),"NÃO TEM")</f>
        <v>SINAPI</v>
      </c>
      <c r="D167" s="232" t="str">
        <f>IFERROR(VLOOKUP(A167,MEMORIA!$A:$I,3,FALSE),"NÃO TEM")</f>
        <v>BANCADA DE GRANITO CINZA POLIDO, DE 1,50 X 0,60 M, PARA PIA DE COZINHA - FORNECIMENTO E INSTALAÇÃO. AF_01/2020</v>
      </c>
      <c r="E167" s="231" t="str">
        <f>IFERROR(VLOOKUP(A167,MEMORIA!$A:$I,5,FALSE),"NÃO TEM")</f>
        <v>UN</v>
      </c>
      <c r="F167" s="233">
        <f>IFERROR(VLOOKUP(A167,MEMORIA!$A:$I,6,FALSE),"NÃO TEM")</f>
        <v>1</v>
      </c>
      <c r="G167" s="233">
        <f>IFERROR(VLOOKUP(A167,MEMORIA!$A:$I,7,FALSE),"NÃO TEM")</f>
        <v>652.13</v>
      </c>
      <c r="H167" s="233">
        <f t="shared" si="8"/>
        <v>830.16</v>
      </c>
      <c r="I167" s="233">
        <f t="shared" si="9"/>
        <v>830.16</v>
      </c>
      <c r="J167" s="234">
        <f t="shared" si="10"/>
        <v>2.571835983260613E-4</v>
      </c>
      <c r="K167" s="235">
        <f t="shared" si="11"/>
        <v>0.99142019951630456</v>
      </c>
    </row>
    <row r="168" spans="1:11" ht="30" x14ac:dyDescent="0.2">
      <c r="A168" s="231" t="s">
        <v>626</v>
      </c>
      <c r="B168" s="231">
        <f>IFERROR(VLOOKUP(A168,MEMORIA!$A:$I,2,FALSE),"NÃO TEM")</f>
        <v>100872</v>
      </c>
      <c r="C168" s="231" t="str">
        <f>IFERROR(VLOOKUP(A168,MEMORIA!$A:$I,4,FALSE),"NÃO TEM")</f>
        <v>SINAPI</v>
      </c>
      <c r="D168" s="232" t="str">
        <f>IFERROR(VLOOKUP(A168,MEMORIA!$A:$I,3,FALSE),"NÃO TEM")</f>
        <v>BARRA DE APOIO RETA, EM ALUMINIO, COMPRIMENTO 80 CM, FIXADA NA PAREDE - FORNECIMENTO E INSTALAÇÃO. AF_01/2020</v>
      </c>
      <c r="E168" s="231" t="str">
        <f>IFERROR(VLOOKUP(A168,MEMORIA!$A:$I,5,FALSE),"NÃO TEM")</f>
        <v>UN</v>
      </c>
      <c r="F168" s="233">
        <f>IFERROR(VLOOKUP(A168,MEMORIA!$A:$I,6,FALSE),"NÃO TEM")</f>
        <v>2</v>
      </c>
      <c r="G168" s="233">
        <f>IFERROR(VLOOKUP(A168,MEMORIA!$A:$I,7,FALSE),"NÃO TEM")</f>
        <v>323.17</v>
      </c>
      <c r="H168" s="233">
        <f t="shared" si="8"/>
        <v>411.4</v>
      </c>
      <c r="I168" s="233">
        <f t="shared" si="9"/>
        <v>822.8</v>
      </c>
      <c r="J168" s="234">
        <f t="shared" si="10"/>
        <v>2.5490347005719766E-4</v>
      </c>
      <c r="K168" s="235">
        <f t="shared" si="11"/>
        <v>0.99167510298636175</v>
      </c>
    </row>
    <row r="169" spans="1:11" ht="30" x14ac:dyDescent="0.2">
      <c r="A169" s="231" t="s">
        <v>396</v>
      </c>
      <c r="B169" s="231">
        <f>IFERROR(VLOOKUP(A169,MEMORIA!$A:$I,2,FALSE),"NÃO TEM")</f>
        <v>86895</v>
      </c>
      <c r="C169" s="231" t="str">
        <f>IFERROR(VLOOKUP(A169,MEMORIA!$A:$I,4,FALSE),"NÃO TEM")</f>
        <v>SINAPI</v>
      </c>
      <c r="D169" s="232" t="str">
        <f>IFERROR(VLOOKUP(A169,MEMORIA!$A:$I,3,FALSE),"NÃO TEM")</f>
        <v>BANCADA DE GRANITO CINZA POLIDO, DE 0,50 X 0,60 M, PARA LAVATÓRIO - FORNECIMENTO E INSTALAÇÃO. AF_01/2020</v>
      </c>
      <c r="E169" s="231" t="str">
        <f>IFERROR(VLOOKUP(A169,MEMORIA!$A:$I,5,FALSE),"NÃO TEM")</f>
        <v>UN</v>
      </c>
      <c r="F169" s="233">
        <f>IFERROR(VLOOKUP(A169,MEMORIA!$A:$I,6,FALSE),"NÃO TEM")</f>
        <v>2</v>
      </c>
      <c r="G169" s="233">
        <f>IFERROR(VLOOKUP(A169,MEMORIA!$A:$I,7,FALSE),"NÃO TEM")</f>
        <v>319.08000000000004</v>
      </c>
      <c r="H169" s="233">
        <f t="shared" si="8"/>
        <v>406.19</v>
      </c>
      <c r="I169" s="233">
        <f t="shared" si="9"/>
        <v>812.38</v>
      </c>
      <c r="J169" s="234">
        <f t="shared" si="10"/>
        <v>2.5167535367655113E-4</v>
      </c>
      <c r="K169" s="235">
        <f t="shared" si="11"/>
        <v>0.99192677834003828</v>
      </c>
    </row>
    <row r="170" spans="1:11" ht="30" x14ac:dyDescent="0.2">
      <c r="A170" s="231" t="s">
        <v>395</v>
      </c>
      <c r="B170" s="231">
        <f>IFERROR(VLOOKUP(A170,MEMORIA!$A:$I,2,FALSE),"NÃO TEM")</f>
        <v>86902</v>
      </c>
      <c r="C170" s="231" t="str">
        <f>IFERROR(VLOOKUP(A170,MEMORIA!$A:$I,4,FALSE),"NÃO TEM")</f>
        <v>SINAPI</v>
      </c>
      <c r="D170" s="232" t="str">
        <f>IFERROR(VLOOKUP(A170,MEMORIA!$A:$I,3,FALSE),"NÃO TEM")</f>
        <v>LAVATÓRIO LOUÇA BRANCA COM COLUNA, *44 X 35,5* CM, PADRÃO POPULAR - FORNECIMENTO E INSTALAÇÃO. AF_01/2020</v>
      </c>
      <c r="E170" s="231" t="str">
        <f>IFERROR(VLOOKUP(A170,MEMORIA!$A:$I,5,FALSE),"NÃO TEM")</f>
        <v>UN</v>
      </c>
      <c r="F170" s="233">
        <f>IFERROR(VLOOKUP(A170,MEMORIA!$A:$I,6,FALSE),"NÃO TEM")</f>
        <v>2</v>
      </c>
      <c r="G170" s="233">
        <f>IFERROR(VLOOKUP(A170,MEMORIA!$A:$I,7,FALSE),"NÃO TEM")</f>
        <v>310.13</v>
      </c>
      <c r="H170" s="233">
        <f t="shared" si="8"/>
        <v>394.8</v>
      </c>
      <c r="I170" s="233">
        <f t="shared" si="9"/>
        <v>789.6</v>
      </c>
      <c r="J170" s="234">
        <f t="shared" si="10"/>
        <v>2.4461810884438901E-4</v>
      </c>
      <c r="K170" s="235">
        <f t="shared" si="11"/>
        <v>0.99217139644888264</v>
      </c>
    </row>
    <row r="171" spans="1:11" ht="30" x14ac:dyDescent="0.2">
      <c r="A171" s="231" t="s">
        <v>774</v>
      </c>
      <c r="B171" s="231" t="str">
        <f>IFERROR(VLOOKUP(A171,MEMORIA!$A:$I,2,FALSE),"NÃO TEM")</f>
        <v>CPU10</v>
      </c>
      <c r="C171" s="231" t="str">
        <f>IFERROR(VLOOKUP(A171,MEMORIA!$A:$I,4,FALSE),"NÃO TEM")</f>
        <v>Próprio</v>
      </c>
      <c r="D171" s="232" t="str">
        <f>IFERROR(VLOOKUP(A171,MEMORIA!$A:$I,3,FALSE),"NÃO TEM")</f>
        <v>ROTEADOR WIRELESS 6 ANTENAS PADRÃO 802.11AC, TECNOLOGIA WI–FI 5, DUAL BAND; 4 PORTAS GIGABIT (INSTALAÇÃO INCLUSA)</v>
      </c>
      <c r="E171" s="231" t="str">
        <f>IFERROR(VLOOKUP(A171,MEMORIA!$A:$I,5,FALSE),"NÃO TEM")</f>
        <v>UN</v>
      </c>
      <c r="F171" s="233">
        <f>IFERROR(VLOOKUP(A171,MEMORIA!$A:$I,6,FALSE),"NÃO TEM")</f>
        <v>1</v>
      </c>
      <c r="G171" s="233">
        <f>IFERROR(VLOOKUP(A171,MEMORIA!$A:$I,7,FALSE),"NÃO TEM")</f>
        <v>607.53</v>
      </c>
      <c r="H171" s="233">
        <f t="shared" si="8"/>
        <v>773.39</v>
      </c>
      <c r="I171" s="233">
        <f t="shared" si="9"/>
        <v>773.39</v>
      </c>
      <c r="J171" s="234">
        <f t="shared" si="10"/>
        <v>2.3959625025223155E-4</v>
      </c>
      <c r="K171" s="235">
        <f t="shared" si="11"/>
        <v>0.99241099269913491</v>
      </c>
    </row>
    <row r="172" spans="1:11" ht="30" x14ac:dyDescent="0.2">
      <c r="A172" s="231" t="s">
        <v>795</v>
      </c>
      <c r="B172" s="231" t="str">
        <f>IFERROR(VLOOKUP(A172,MEMORIA!$A:$I,2,FALSE),"NÃO TEM")</f>
        <v>CPU10</v>
      </c>
      <c r="C172" s="231" t="str">
        <f>IFERROR(VLOOKUP(A172,MEMORIA!$A:$I,4,FALSE),"NÃO TEM")</f>
        <v>Próprio</v>
      </c>
      <c r="D172" s="232" t="str">
        <f>IFERROR(VLOOKUP(A172,MEMORIA!$A:$I,3,FALSE),"NÃO TEM")</f>
        <v>ROTEADOR WIRELESS 6 ANTENAS PADRÃO 802.11AC, TECNOLOGIA WI–FI 5, DUAL BAND; 4 PORTAS GIGABIT (INSTALAÇÃO INCLUSA)</v>
      </c>
      <c r="E172" s="231" t="str">
        <f>IFERROR(VLOOKUP(A172,MEMORIA!$A:$I,5,FALSE),"NÃO TEM")</f>
        <v>UN</v>
      </c>
      <c r="F172" s="233">
        <f>IFERROR(VLOOKUP(A172,MEMORIA!$A:$I,6,FALSE),"NÃO TEM")</f>
        <v>1</v>
      </c>
      <c r="G172" s="233">
        <f>IFERROR(VLOOKUP(A172,MEMORIA!$A:$I,7,FALSE),"NÃO TEM")</f>
        <v>607.53</v>
      </c>
      <c r="H172" s="233">
        <f t="shared" si="8"/>
        <v>773.39</v>
      </c>
      <c r="I172" s="233">
        <f t="shared" si="9"/>
        <v>773.39</v>
      </c>
      <c r="J172" s="234">
        <f t="shared" si="10"/>
        <v>2.3959625025223155E-4</v>
      </c>
      <c r="K172" s="235">
        <f t="shared" si="11"/>
        <v>0.99265058894938718</v>
      </c>
    </row>
    <row r="173" spans="1:11" ht="30" x14ac:dyDescent="0.2">
      <c r="A173" s="231" t="s">
        <v>646</v>
      </c>
      <c r="B173" s="231">
        <f>IFERROR(VLOOKUP(A173,MEMORIA!$A:$I,2,FALSE),"NÃO TEM")</f>
        <v>101894</v>
      </c>
      <c r="C173" s="231" t="str">
        <f>IFERROR(VLOOKUP(A173,MEMORIA!$A:$I,4,FALSE),"NÃO TEM")</f>
        <v>SINAPI</v>
      </c>
      <c r="D173" s="232" t="str">
        <f>IFERROR(VLOOKUP(A173,MEMORIA!$A:$I,3,FALSE),"NÃO TEM")</f>
        <v>DISPOSITIVO DR, 4 POLOS, SENSIBILIDADE DE 30 MA, CORRENTE 100 A, TIPO AC - FORNECIMENTO E INSTALAÇÃO.</v>
      </c>
      <c r="E173" s="231" t="str">
        <f>IFERROR(VLOOKUP(A173,MEMORIA!$A:$I,5,FALSE),"NÃO TEM")</f>
        <v>UN</v>
      </c>
      <c r="F173" s="233">
        <f>IFERROR(VLOOKUP(A173,MEMORIA!$A:$I,6,FALSE),"NÃO TEM")</f>
        <v>4</v>
      </c>
      <c r="G173" s="233">
        <f>IFERROR(VLOOKUP(A173,MEMORIA!$A:$I,7,FALSE),"NÃO TEM")</f>
        <v>139.15</v>
      </c>
      <c r="H173" s="233">
        <f t="shared" si="8"/>
        <v>177.14</v>
      </c>
      <c r="I173" s="233">
        <f t="shared" si="9"/>
        <v>708.56</v>
      </c>
      <c r="J173" s="234">
        <f t="shared" si="10"/>
        <v>2.1951191388396691E-4</v>
      </c>
      <c r="K173" s="235">
        <f t="shared" si="11"/>
        <v>0.9928701008632711</v>
      </c>
    </row>
    <row r="174" spans="1:11" ht="30" x14ac:dyDescent="0.2">
      <c r="A174" s="231" t="s">
        <v>22</v>
      </c>
      <c r="B174" s="231">
        <f>IFERROR(VLOOKUP(A174,MEMORIA!$A:$I,2,FALSE),"NÃO TEM")</f>
        <v>3310</v>
      </c>
      <c r="C174" s="231" t="str">
        <f>IFERROR(VLOOKUP(A174,MEMORIA!$A:$I,4,FALSE),"NÃO TEM")</f>
        <v>ORSE</v>
      </c>
      <c r="D174" s="232" t="str">
        <f>IFERROR(VLOOKUP(A174,MEMORIA!$A:$I,3,FALSE),"NÃO TEM")</f>
        <v>CHAPISCO EM PAREDE COM ARGAMASSA TRAÇO T1 - 1:3 (CIMENTO / AREIA) - REVISADO 08/2015</v>
      </c>
      <c r="E174" s="231" t="str">
        <f>IFERROR(VLOOKUP(A174,MEMORIA!$A:$I,5,FALSE),"NÃO TEM")</f>
        <v>m²</v>
      </c>
      <c r="F174" s="233">
        <f>IFERROR(VLOOKUP(A174,MEMORIA!$A:$I,6,FALSE),"NÃO TEM")</f>
        <v>84</v>
      </c>
      <c r="G174" s="233">
        <f>IFERROR(VLOOKUP(A174,MEMORIA!$A:$I,7,FALSE),"NÃO TEM")</f>
        <v>6.6000000000000005</v>
      </c>
      <c r="H174" s="233">
        <f t="shared" si="8"/>
        <v>8.4</v>
      </c>
      <c r="I174" s="233">
        <f t="shared" si="9"/>
        <v>705.6</v>
      </c>
      <c r="J174" s="234">
        <f t="shared" si="10"/>
        <v>2.18594905775837E-4</v>
      </c>
      <c r="K174" s="235">
        <f t="shared" si="11"/>
        <v>0.9930886957690469</v>
      </c>
    </row>
    <row r="175" spans="1:11" ht="30" x14ac:dyDescent="0.2">
      <c r="A175" s="231" t="s">
        <v>511</v>
      </c>
      <c r="B175" s="231">
        <f>IFERROR(VLOOKUP(A175,MEMORIA!$A:$I,2,FALSE),"NÃO TEM")</f>
        <v>6390</v>
      </c>
      <c r="C175" s="231" t="str">
        <f>IFERROR(VLOOKUP(A175,MEMORIA!$A:$I,4,FALSE),"NÃO TEM")</f>
        <v>ORSE</v>
      </c>
      <c r="D175" s="232" t="str">
        <f>IFERROR(VLOOKUP(A175,MEMORIA!$A:$I,3,FALSE),"NÃO TEM")</f>
        <v>DESOBSTRUÇÃO DE RAMAL PREDIAL DE ESGOTO COM AUXÍLIO DE EQUIPAMENTO HIDROJATO.</v>
      </c>
      <c r="E175" s="231" t="str">
        <f>IFERROR(VLOOKUP(A175,MEMORIA!$A:$I,5,FALSE),"NÃO TEM")</f>
        <v>m</v>
      </c>
      <c r="F175" s="233">
        <f>IFERROR(VLOOKUP(A175,MEMORIA!$A:$I,6,FALSE),"NÃO TEM")</f>
        <v>30</v>
      </c>
      <c r="G175" s="233">
        <f>IFERROR(VLOOKUP(A175,MEMORIA!$A:$I,7,FALSE),"NÃO TEM")</f>
        <v>18.3</v>
      </c>
      <c r="H175" s="233">
        <f t="shared" si="8"/>
        <v>23.3</v>
      </c>
      <c r="I175" s="233">
        <f t="shared" si="9"/>
        <v>699</v>
      </c>
      <c r="J175" s="234">
        <f t="shared" si="10"/>
        <v>2.1655022553473648E-4</v>
      </c>
      <c r="K175" s="235">
        <f t="shared" si="11"/>
        <v>0.99330524599458159</v>
      </c>
    </row>
    <row r="176" spans="1:11" ht="30" x14ac:dyDescent="0.2">
      <c r="A176" s="231" t="s">
        <v>756</v>
      </c>
      <c r="B176" s="231">
        <f>IFERROR(VLOOKUP(A176,MEMORIA!$A:$I,2,FALSE),"NÃO TEM")</f>
        <v>3712</v>
      </c>
      <c r="C176" s="231" t="str">
        <f>IFERROR(VLOOKUP(A176,MEMORIA!$A:$I,4,FALSE),"NÃO TEM")</f>
        <v>ORSE</v>
      </c>
      <c r="D176" s="232" t="str">
        <f>IFERROR(VLOOKUP(A176,MEMORIA!$A:$I,3,FALSE),"NÃO TEM")</f>
        <v>VALVULA DE ESCOAMENTO PARA MICTÓRIO, DECA, DECAMATIC 2570C OU SIMILAR</v>
      </c>
      <c r="E176" s="231" t="str">
        <f>IFERROR(VLOOKUP(A176,MEMORIA!$A:$I,5,FALSE),"NÃO TEM")</f>
        <v>un</v>
      </c>
      <c r="F176" s="233">
        <f>IFERROR(VLOOKUP(A176,MEMORIA!$A:$I,6,FALSE),"NÃO TEM")</f>
        <v>2</v>
      </c>
      <c r="G176" s="233">
        <f>IFERROR(VLOOKUP(A176,MEMORIA!$A:$I,7,FALSE),"NÃO TEM")</f>
        <v>266.92</v>
      </c>
      <c r="H176" s="233">
        <f t="shared" si="8"/>
        <v>339.79</v>
      </c>
      <c r="I176" s="233">
        <f t="shared" si="9"/>
        <v>679.58</v>
      </c>
      <c r="J176" s="234">
        <f t="shared" si="10"/>
        <v>2.1053390882531649E-4</v>
      </c>
      <c r="K176" s="235">
        <f t="shared" si="11"/>
        <v>0.99351577990340689</v>
      </c>
    </row>
    <row r="177" spans="1:11" ht="15" x14ac:dyDescent="0.2">
      <c r="A177" s="231" t="s">
        <v>744</v>
      </c>
      <c r="B177" s="231" t="str">
        <f>IFERROR(VLOOKUP(A177,MEMORIA!$A:$I,2,FALSE),"NÃO TEM")</f>
        <v>C1050</v>
      </c>
      <c r="C177" s="231" t="str">
        <f>IFERROR(VLOOKUP(A177,MEMORIA!$A:$I,4,FALSE),"NÃO TEM")</f>
        <v>SEINFRA</v>
      </c>
      <c r="D177" s="232" t="str">
        <f>IFERROR(VLOOKUP(A177,MEMORIA!$A:$I,3,FALSE),"NÃO TEM")</f>
        <v>DEMOLIÇÃO DE DIVISÓRIA LEVE</v>
      </c>
      <c r="E177" s="231" t="str">
        <f>IFERROR(VLOOKUP(A177,MEMORIA!$A:$I,5,FALSE),"NÃO TEM")</f>
        <v>m²</v>
      </c>
      <c r="F177" s="233">
        <f>IFERROR(VLOOKUP(A177,MEMORIA!$A:$I,6,FALSE),"NÃO TEM")</f>
        <v>33.816000000000003</v>
      </c>
      <c r="G177" s="233">
        <f>IFERROR(VLOOKUP(A177,MEMORIA!$A:$I,7,FALSE),"NÃO TEM")</f>
        <v>14.81</v>
      </c>
      <c r="H177" s="233">
        <f t="shared" si="8"/>
        <v>18.850000000000001</v>
      </c>
      <c r="I177" s="233">
        <f t="shared" si="9"/>
        <v>637.42999999999995</v>
      </c>
      <c r="J177" s="234">
        <f t="shared" si="10"/>
        <v>1.9747583728556089E-4</v>
      </c>
      <c r="K177" s="235">
        <f t="shared" si="11"/>
        <v>0.99371325574069247</v>
      </c>
    </row>
    <row r="178" spans="1:11" ht="15" x14ac:dyDescent="0.2">
      <c r="A178" s="231" t="s">
        <v>551</v>
      </c>
      <c r="B178" s="231" t="str">
        <f>IFERROR(VLOOKUP(A178,MEMORIA!$A:$I,2,FALSE),"NÃO TEM")</f>
        <v>C1050</v>
      </c>
      <c r="C178" s="231" t="str">
        <f>IFERROR(VLOOKUP(A178,MEMORIA!$A:$I,4,FALSE),"NÃO TEM")</f>
        <v>SEINFRA</v>
      </c>
      <c r="D178" s="232" t="str">
        <f>IFERROR(VLOOKUP(A178,MEMORIA!$A:$I,3,FALSE),"NÃO TEM")</f>
        <v>DEMOLIÇÃO DE DIVISÓRIA LEVE</v>
      </c>
      <c r="E178" s="231" t="str">
        <f>IFERROR(VLOOKUP(A178,MEMORIA!$A:$I,5,FALSE),"NÃO TEM")</f>
        <v>m²</v>
      </c>
      <c r="F178" s="233">
        <f>IFERROR(VLOOKUP(A178,MEMORIA!$A:$I,6,FALSE),"NÃO TEM")</f>
        <v>33.816000000000003</v>
      </c>
      <c r="G178" s="233">
        <f>IFERROR(VLOOKUP(A178,MEMORIA!$A:$I,7,FALSE),"NÃO TEM")</f>
        <v>14.81</v>
      </c>
      <c r="H178" s="233">
        <f t="shared" si="8"/>
        <v>18.850000000000001</v>
      </c>
      <c r="I178" s="233">
        <f t="shared" si="9"/>
        <v>637.42999999999995</v>
      </c>
      <c r="J178" s="234">
        <f t="shared" si="10"/>
        <v>1.9747583728556089E-4</v>
      </c>
      <c r="K178" s="235">
        <f t="shared" si="11"/>
        <v>0.99391073157797805</v>
      </c>
    </row>
    <row r="179" spans="1:11" ht="30" x14ac:dyDescent="0.2">
      <c r="A179" s="231" t="s">
        <v>509</v>
      </c>
      <c r="B179" s="231" t="str">
        <f>IFERROR(VLOOKUP(A179,MEMORIA!$A:$I,2,FALSE),"NÃO TEM")</f>
        <v>ED-50223</v>
      </c>
      <c r="C179" s="231" t="str">
        <f>IFERROR(VLOOKUP(A179,MEMORIA!$A:$I,4,FALSE),"NÃO TEM")</f>
        <v>SETOP</v>
      </c>
      <c r="D179" s="232" t="str">
        <f>IFERROR(VLOOKUP(A179,MEMORIA!$A:$I,3,FALSE),"NÃO TEM")</f>
        <v>PONTO DE ESGOTO COM REDE DN 40MM, INCLUSIVE ABERTURA E ENCHIMENTO DE RASGOS EM ALVENARIA.</v>
      </c>
      <c r="E179" s="231" t="str">
        <f>IFERROR(VLOOKUP(A179,MEMORIA!$A:$I,5,FALSE),"NÃO TEM")</f>
        <v>un</v>
      </c>
      <c r="F179" s="233">
        <f>IFERROR(VLOOKUP(A179,MEMORIA!$A:$I,6,FALSE),"NÃO TEM")</f>
        <v>3</v>
      </c>
      <c r="G179" s="233">
        <f>IFERROR(VLOOKUP(A179,MEMORIA!$A:$I,7,FALSE),"NÃO TEM")</f>
        <v>163.38</v>
      </c>
      <c r="H179" s="233">
        <f t="shared" si="8"/>
        <v>207.98</v>
      </c>
      <c r="I179" s="233">
        <f t="shared" si="9"/>
        <v>623.94000000000005</v>
      </c>
      <c r="J179" s="234">
        <f t="shared" si="10"/>
        <v>1.932966347927661E-4</v>
      </c>
      <c r="K179" s="235">
        <f t="shared" si="11"/>
        <v>0.99410402821277077</v>
      </c>
    </row>
    <row r="180" spans="1:11" ht="30" x14ac:dyDescent="0.2">
      <c r="A180" s="231" t="s">
        <v>590</v>
      </c>
      <c r="B180" s="231">
        <f>IFERROR(VLOOKUP(A180,MEMORIA!$A:$I,2,FALSE),"NÃO TEM")</f>
        <v>3310</v>
      </c>
      <c r="C180" s="231" t="str">
        <f>IFERROR(VLOOKUP(A180,MEMORIA!$A:$I,4,FALSE),"NÃO TEM")</f>
        <v>ORSE</v>
      </c>
      <c r="D180" s="232" t="str">
        <f>IFERROR(VLOOKUP(A180,MEMORIA!$A:$I,3,FALSE),"NÃO TEM")</f>
        <v>CHAPISCO EM PAREDE COM ARGAMASSA TRAÇO T1 - 1:3 (CIMENTO / AREIA) - REVISADO 08/2015</v>
      </c>
      <c r="E180" s="231" t="str">
        <f>IFERROR(VLOOKUP(A180,MEMORIA!$A:$I,5,FALSE),"NÃO TEM")</f>
        <v>m²</v>
      </c>
      <c r="F180" s="233">
        <f>IFERROR(VLOOKUP(A180,MEMORIA!$A:$I,6,FALSE),"NÃO TEM")</f>
        <v>69.44</v>
      </c>
      <c r="G180" s="233">
        <f>IFERROR(VLOOKUP(A180,MEMORIA!$A:$I,7,FALSE),"NÃO TEM")</f>
        <v>6.6000000000000005</v>
      </c>
      <c r="H180" s="233">
        <f t="shared" si="8"/>
        <v>8.4</v>
      </c>
      <c r="I180" s="233">
        <f t="shared" si="9"/>
        <v>583.29999999999995</v>
      </c>
      <c r="J180" s="234">
        <f t="shared" si="10"/>
        <v>1.8070636130817136E-4</v>
      </c>
      <c r="K180" s="235">
        <f t="shared" si="11"/>
        <v>0.99428473457407895</v>
      </c>
    </row>
    <row r="181" spans="1:11" ht="15" x14ac:dyDescent="0.2">
      <c r="A181" s="231" t="s">
        <v>748</v>
      </c>
      <c r="B181" s="231" t="str">
        <f>IFERROR(VLOOKUP(A181,MEMORIA!$A:$I,2,FALSE),"NÃO TEM")</f>
        <v>CPU7622</v>
      </c>
      <c r="C181" s="231" t="str">
        <f>IFERROR(VLOOKUP(A181,MEMORIA!$A:$I,4,FALSE),"NÃO TEM")</f>
        <v>Próprio</v>
      </c>
      <c r="D181" s="232" t="str">
        <f>IFERROR(VLOOKUP(A181,MEMORIA!$A:$I,3,FALSE),"NÃO TEM")</f>
        <v>RETIRADA OU DESMONTAGEM DE DUTO SEM REAPROVEITAMENTO</v>
      </c>
      <c r="E181" s="231" t="str">
        <f>IFERROR(VLOOKUP(A181,MEMORIA!$A:$I,5,FALSE),"NÃO TEM")</f>
        <v>M</v>
      </c>
      <c r="F181" s="233">
        <f>IFERROR(VLOOKUP(A181,MEMORIA!$A:$I,6,FALSE),"NÃO TEM")</f>
        <v>38</v>
      </c>
      <c r="G181" s="233">
        <f>IFERROR(VLOOKUP(A181,MEMORIA!$A:$I,7,FALSE),"NÃO TEM")</f>
        <v>11.86</v>
      </c>
      <c r="H181" s="233">
        <f t="shared" si="8"/>
        <v>15.1</v>
      </c>
      <c r="I181" s="233">
        <f t="shared" si="9"/>
        <v>573.79999999999995</v>
      </c>
      <c r="J181" s="234">
        <f t="shared" si="10"/>
        <v>1.7776326096113275E-4</v>
      </c>
      <c r="K181" s="235">
        <f t="shared" si="11"/>
        <v>0.99446249783504004</v>
      </c>
    </row>
    <row r="182" spans="1:11" ht="15" x14ac:dyDescent="0.2">
      <c r="A182" s="231" t="s">
        <v>552</v>
      </c>
      <c r="B182" s="231" t="str">
        <f>IFERROR(VLOOKUP(A182,MEMORIA!$A:$I,2,FALSE),"NÃO TEM")</f>
        <v>CPU7622</v>
      </c>
      <c r="C182" s="231" t="str">
        <f>IFERROR(VLOOKUP(A182,MEMORIA!$A:$I,4,FALSE),"NÃO TEM")</f>
        <v>Próprio</v>
      </c>
      <c r="D182" s="232" t="str">
        <f>IFERROR(VLOOKUP(A182,MEMORIA!$A:$I,3,FALSE),"NÃO TEM")</f>
        <v>RETIRADA OU DESMONTAGEM DE DUTO SEM REAPROVEITAMENTO</v>
      </c>
      <c r="E182" s="231" t="str">
        <f>IFERROR(VLOOKUP(A182,MEMORIA!$A:$I,5,FALSE),"NÃO TEM")</f>
        <v>M</v>
      </c>
      <c r="F182" s="233">
        <f>IFERROR(VLOOKUP(A182,MEMORIA!$A:$I,6,FALSE),"NÃO TEM")</f>
        <v>52</v>
      </c>
      <c r="G182" s="233">
        <f>IFERROR(VLOOKUP(A182,MEMORIA!$A:$I,7,FALSE),"NÃO TEM")</f>
        <v>11.86</v>
      </c>
      <c r="H182" s="233">
        <f t="shared" si="8"/>
        <v>15.1</v>
      </c>
      <c r="I182" s="233">
        <f t="shared" si="9"/>
        <v>785.2</v>
      </c>
      <c r="J182" s="234">
        <f t="shared" si="10"/>
        <v>2.4325498868365536E-4</v>
      </c>
      <c r="K182" s="235">
        <f t="shared" si="11"/>
        <v>0.99470575282372364</v>
      </c>
    </row>
    <row r="183" spans="1:11" ht="30" x14ac:dyDescent="0.2">
      <c r="A183" s="231" t="s">
        <v>425</v>
      </c>
      <c r="B183" s="231">
        <f>IFERROR(VLOOKUP(A183,MEMORIA!$A:$I,2,FALSE),"NÃO TEM")</f>
        <v>2408149</v>
      </c>
      <c r="C183" s="231" t="str">
        <f>IFERROR(VLOOKUP(A183,MEMORIA!$A:$I,4,FALSE),"NÃO TEM")</f>
        <v>SICRO3</v>
      </c>
      <c r="D183" s="232" t="str">
        <f>IFERROR(VLOOKUP(A183,MEMORIA!$A:$I,3,FALSE),"NÃO TEM")</f>
        <v>ESTRUTURA EM PERFIL DE AÇO CHAPA GROSSA, ASTM A36 CORTE, SOLDA E MONTAGEM - FORNECIMENTO E INSTALAÇÃO</v>
      </c>
      <c r="E183" s="231" t="str">
        <f>IFERROR(VLOOKUP(A183,MEMORIA!$A:$I,5,FALSE),"NÃO TEM")</f>
        <v>kg</v>
      </c>
      <c r="F183" s="233">
        <f>IFERROR(VLOOKUP(A183,MEMORIA!$A:$I,6,FALSE),"NÃO TEM")</f>
        <v>28</v>
      </c>
      <c r="G183" s="233">
        <f>IFERROR(VLOOKUP(A183,MEMORIA!$A:$I,7,FALSE),"NÃO TEM")</f>
        <v>16.04</v>
      </c>
      <c r="H183" s="233">
        <f t="shared" si="8"/>
        <v>20.420000000000002</v>
      </c>
      <c r="I183" s="233">
        <f t="shared" si="9"/>
        <v>571.76</v>
      </c>
      <c r="J183" s="234">
        <f t="shared" si="10"/>
        <v>1.7713126888661078E-4</v>
      </c>
      <c r="K183" s="235">
        <f t="shared" si="11"/>
        <v>0.99488288409261028</v>
      </c>
    </row>
    <row r="184" spans="1:11" ht="30" x14ac:dyDescent="0.2">
      <c r="A184" s="231" t="s">
        <v>739</v>
      </c>
      <c r="B184" s="231">
        <f>IFERROR(VLOOKUP(A184,MEMORIA!$A:$I,2,FALSE),"NÃO TEM")</f>
        <v>104792</v>
      </c>
      <c r="C184" s="231" t="str">
        <f>IFERROR(VLOOKUP(A184,MEMORIA!$A:$I,4,FALSE),"NÃO TEM")</f>
        <v>SINAPI</v>
      </c>
      <c r="D184" s="232" t="str">
        <f>IFERROR(VLOOKUP(A184,MEMORIA!$A:$I,3,FALSE),"NÃO TEM")</f>
        <v>REMOÇÃO DE CABOS ELÉTRICOS, COM SEÇÃO DE ATÉ 2,5 MM², DE FORMA MANUAL, SEM REAPROVEITAMENTO.AF_09/2023</v>
      </c>
      <c r="E184" s="231" t="str">
        <f>IFERROR(VLOOKUP(A184,MEMORIA!$A:$I,5,FALSE),"NÃO TEM")</f>
        <v>M</v>
      </c>
      <c r="F184" s="233">
        <f>IFERROR(VLOOKUP(A184,MEMORIA!$A:$I,6,FALSE),"NÃO TEM")</f>
        <v>1220</v>
      </c>
      <c r="G184" s="233">
        <f>IFERROR(VLOOKUP(A184,MEMORIA!$A:$I,7,FALSE),"NÃO TEM")</f>
        <v>0.36</v>
      </c>
      <c r="H184" s="233">
        <f t="shared" si="8"/>
        <v>0.46</v>
      </c>
      <c r="I184" s="233">
        <f t="shared" si="9"/>
        <v>561.20000000000005</v>
      </c>
      <c r="J184" s="234">
        <f t="shared" si="10"/>
        <v>1.7385978050084996E-4</v>
      </c>
      <c r="K184" s="235">
        <f t="shared" si="11"/>
        <v>0.99505674387311116</v>
      </c>
    </row>
    <row r="185" spans="1:11" ht="30" x14ac:dyDescent="0.2">
      <c r="A185" s="231" t="s">
        <v>731</v>
      </c>
      <c r="B185" s="231">
        <f>IFERROR(VLOOKUP(A185,MEMORIA!$A:$I,2,FALSE),"NÃO TEM")</f>
        <v>104796</v>
      </c>
      <c r="C185" s="231" t="str">
        <f>IFERROR(VLOOKUP(A185,MEMORIA!$A:$I,4,FALSE),"NÃO TEM")</f>
        <v>SINAPI</v>
      </c>
      <c r="D185" s="232" t="str">
        <f>IFERROR(VLOOKUP(A185,MEMORIA!$A:$I,3,FALSE),"NÃO TEM")</f>
        <v>DEMOLIÇÃO DE GUIAS, SARJETAS OU SARJETÕES, DE FORMA MECANIZADA, SEM REAPROVEITAMENTO.AF_09/2023</v>
      </c>
      <c r="E185" s="231" t="str">
        <f>IFERROR(VLOOKUP(A185,MEMORIA!$A:$I,5,FALSE),"NÃO TEM")</f>
        <v>M</v>
      </c>
      <c r="F185" s="233">
        <f>IFERROR(VLOOKUP(A185,MEMORIA!$A:$I,6,FALSE),"NÃO TEM")</f>
        <v>35</v>
      </c>
      <c r="G185" s="233">
        <f>IFERROR(VLOOKUP(A185,MEMORIA!$A:$I,7,FALSE),"NÃO TEM")</f>
        <v>12.45</v>
      </c>
      <c r="H185" s="233">
        <f t="shared" si="8"/>
        <v>15.85</v>
      </c>
      <c r="I185" s="233">
        <f t="shared" si="9"/>
        <v>554.75</v>
      </c>
      <c r="J185" s="234">
        <f t="shared" si="10"/>
        <v>1.7186157026522899E-4</v>
      </c>
      <c r="K185" s="235">
        <f t="shared" si="11"/>
        <v>0.99522860544337644</v>
      </c>
    </row>
    <row r="186" spans="1:11" ht="30" x14ac:dyDescent="0.2">
      <c r="A186" s="231" t="s">
        <v>494</v>
      </c>
      <c r="B186" s="231">
        <f>IFERROR(VLOOKUP(A186,MEMORIA!$A:$I,2,FALSE),"NÃO TEM")</f>
        <v>103670</v>
      </c>
      <c r="C186" s="231" t="str">
        <f>IFERROR(VLOOKUP(A186,MEMORIA!$A:$I,4,FALSE),"NÃO TEM")</f>
        <v>SINAPI</v>
      </c>
      <c r="D186" s="232" t="str">
        <f>IFERROR(VLOOKUP(A186,MEMORIA!$A:$I,3,FALSE),"NÃO TEM")</f>
        <v>LANÇAMENTO COM USO DE BALDES, ADENSAMENTO E ACABAMENTO DE CONCRETO EM ESTRUTURAS. AF_02/2022</v>
      </c>
      <c r="E186" s="231" t="str">
        <f>IFERROR(VLOOKUP(A186,MEMORIA!$A:$I,5,FALSE),"NÃO TEM")</f>
        <v>m³</v>
      </c>
      <c r="F186" s="233">
        <f>IFERROR(VLOOKUP(A186,MEMORIA!$A:$I,6,FALSE),"NÃO TEM")</f>
        <v>1.58</v>
      </c>
      <c r="G186" s="233">
        <f>IFERROR(VLOOKUP(A186,MEMORIA!$A:$I,7,FALSE),"NÃO TEM")</f>
        <v>273.90000000000003</v>
      </c>
      <c r="H186" s="233">
        <f t="shared" si="8"/>
        <v>348.67</v>
      </c>
      <c r="I186" s="233">
        <f t="shared" si="9"/>
        <v>550.9</v>
      </c>
      <c r="J186" s="234">
        <f t="shared" si="10"/>
        <v>1.7066884012458702E-4</v>
      </c>
      <c r="K186" s="235">
        <f t="shared" si="11"/>
        <v>0.99539927428350106</v>
      </c>
    </row>
    <row r="187" spans="1:11" ht="45" x14ac:dyDescent="0.2">
      <c r="A187" s="231" t="s">
        <v>497</v>
      </c>
      <c r="B187" s="231">
        <f>IFERROR(VLOOKUP(A187,MEMORIA!$A:$I,2,FALSE),"NÃO TEM")</f>
        <v>89957</v>
      </c>
      <c r="C187" s="231" t="str">
        <f>IFERROR(VLOOKUP(A187,MEMORIA!$A:$I,4,FALSE),"NÃO TEM")</f>
        <v>SINAPI</v>
      </c>
      <c r="D187" s="232" t="str">
        <f>IFERROR(VLOOKUP(A187,MEMORIA!$A:$I,3,FALSE),"NÃO TEM")</f>
        <v>PONTO DE CONSUMO TERMINAL DE ÁGUA FRIA (SUBRAMAL) COM TUBULAÇÃO DE PVC, DN 25 MM, INSTALADO EM RAMAL DE ÁGUA, INCLUSOS RASGO E CHUMBAMENTO EM ALVENARIA. AF_12/2014</v>
      </c>
      <c r="E187" s="231" t="str">
        <f>IFERROR(VLOOKUP(A187,MEMORIA!$A:$I,5,FALSE),"NÃO TEM")</f>
        <v>UN</v>
      </c>
      <c r="F187" s="233">
        <f>IFERROR(VLOOKUP(A187,MEMORIA!$A:$I,6,FALSE),"NÃO TEM")</f>
        <v>3</v>
      </c>
      <c r="G187" s="233">
        <f>IFERROR(VLOOKUP(A187,MEMORIA!$A:$I,7,FALSE),"NÃO TEM")</f>
        <v>125.12</v>
      </c>
      <c r="H187" s="233">
        <f t="shared" si="8"/>
        <v>159.28</v>
      </c>
      <c r="I187" s="233">
        <f t="shared" si="9"/>
        <v>477.84</v>
      </c>
      <c r="J187" s="234">
        <f t="shared" si="10"/>
        <v>1.4803484945567736E-4</v>
      </c>
      <c r="K187" s="235">
        <f t="shared" si="11"/>
        <v>0.99554730913295675</v>
      </c>
    </row>
    <row r="188" spans="1:11" ht="30" x14ac:dyDescent="0.2">
      <c r="A188" s="231" t="s">
        <v>642</v>
      </c>
      <c r="B188" s="231">
        <f>IFERROR(VLOOKUP(A188,MEMORIA!$A:$I,2,FALSE),"NÃO TEM")</f>
        <v>93653</v>
      </c>
      <c r="C188" s="231" t="str">
        <f>IFERROR(VLOOKUP(A188,MEMORIA!$A:$I,4,FALSE),"NÃO TEM")</f>
        <v>SINAPI</v>
      </c>
      <c r="D188" s="232" t="str">
        <f>IFERROR(VLOOKUP(A188,MEMORIA!$A:$I,3,FALSE),"NÃO TEM")</f>
        <v>DISJUNTOR MONOPOLAR TIPO DIN, CORRENTE NOMINAL DE 10A - FORNECIMENTO E INSTALAÇÃO. AF_10/2020</v>
      </c>
      <c r="E188" s="231" t="str">
        <f>IFERROR(VLOOKUP(A188,MEMORIA!$A:$I,5,FALSE),"NÃO TEM")</f>
        <v>UN</v>
      </c>
      <c r="F188" s="233">
        <f>IFERROR(VLOOKUP(A188,MEMORIA!$A:$I,6,FALSE),"NÃO TEM")</f>
        <v>36</v>
      </c>
      <c r="G188" s="233">
        <f>IFERROR(VLOOKUP(A188,MEMORIA!$A:$I,7,FALSE),"NÃO TEM")</f>
        <v>10.3</v>
      </c>
      <c r="H188" s="233">
        <f t="shared" si="8"/>
        <v>13.11</v>
      </c>
      <c r="I188" s="233">
        <f t="shared" si="9"/>
        <v>471.96</v>
      </c>
      <c r="J188" s="234">
        <f t="shared" si="10"/>
        <v>1.4621322524087873E-4</v>
      </c>
      <c r="K188" s="235">
        <f t="shared" si="11"/>
        <v>0.99569352235819764</v>
      </c>
    </row>
    <row r="189" spans="1:11" ht="30" x14ac:dyDescent="0.2">
      <c r="A189" s="231" t="s">
        <v>391</v>
      </c>
      <c r="B189" s="231">
        <f>IFERROR(VLOOKUP(A189,MEMORIA!$A:$I,2,FALSE),"NÃO TEM")</f>
        <v>86877</v>
      </c>
      <c r="C189" s="231" t="str">
        <f>IFERROR(VLOOKUP(A189,MEMORIA!$A:$I,4,FALSE),"NÃO TEM")</f>
        <v>SINAPI</v>
      </c>
      <c r="D189" s="232" t="str">
        <f>IFERROR(VLOOKUP(A189,MEMORIA!$A:$I,3,FALSE),"NÃO TEM")</f>
        <v>VÁLVULA EM METAL CROMADO 1.1/2' X 1.1/2' PARA TANQUE OU LAVATÓRIO, COM OU SEM LADRÃO - FORNECIMENTO E INSTALAÇÃO. AF_01/2020</v>
      </c>
      <c r="E189" s="231" t="str">
        <f>IFERROR(VLOOKUP(A189,MEMORIA!$A:$I,5,FALSE),"NÃO TEM")</f>
        <v>UN</v>
      </c>
      <c r="F189" s="233">
        <f>IFERROR(VLOOKUP(A189,MEMORIA!$A:$I,6,FALSE),"NÃO TEM")</f>
        <v>6</v>
      </c>
      <c r="G189" s="233">
        <f>IFERROR(VLOOKUP(A189,MEMORIA!$A:$I,7,FALSE),"NÃO TEM")</f>
        <v>60.44</v>
      </c>
      <c r="H189" s="233">
        <f t="shared" si="8"/>
        <v>76.94</v>
      </c>
      <c r="I189" s="233">
        <f t="shared" si="9"/>
        <v>461.64</v>
      </c>
      <c r="J189" s="234">
        <f t="shared" si="10"/>
        <v>1.4301608886388518E-4</v>
      </c>
      <c r="K189" s="235">
        <f t="shared" si="11"/>
        <v>0.99583653844706155</v>
      </c>
    </row>
    <row r="190" spans="1:11" ht="30" x14ac:dyDescent="0.2">
      <c r="A190" s="231" t="s">
        <v>621</v>
      </c>
      <c r="B190" s="231">
        <f>IFERROR(VLOOKUP(A190,MEMORIA!$A:$I,2,FALSE),"NÃO TEM")</f>
        <v>86877</v>
      </c>
      <c r="C190" s="231" t="str">
        <f>IFERROR(VLOOKUP(A190,MEMORIA!$A:$I,4,FALSE),"NÃO TEM")</f>
        <v>SINAPI</v>
      </c>
      <c r="D190" s="232" t="str">
        <f>IFERROR(VLOOKUP(A190,MEMORIA!$A:$I,3,FALSE),"NÃO TEM")</f>
        <v>VÁLVULA EM METAL CROMADO 1.1/2' X 1.1/2' PARA TANQUE OU LAVATÓRIO, COM OU SEM LADRÃO - FORNECIMENTO E INSTALAÇÃO. AF_01/2020</v>
      </c>
      <c r="E190" s="231" t="str">
        <f>IFERROR(VLOOKUP(A190,MEMORIA!$A:$I,5,FALSE),"NÃO TEM")</f>
        <v>UN</v>
      </c>
      <c r="F190" s="233">
        <f>IFERROR(VLOOKUP(A190,MEMORIA!$A:$I,6,FALSE),"NÃO TEM")</f>
        <v>6</v>
      </c>
      <c r="G190" s="233">
        <f>IFERROR(VLOOKUP(A190,MEMORIA!$A:$I,7,FALSE),"NÃO TEM")</f>
        <v>60.44</v>
      </c>
      <c r="H190" s="233">
        <f t="shared" si="8"/>
        <v>76.94</v>
      </c>
      <c r="I190" s="233">
        <f t="shared" si="9"/>
        <v>461.64</v>
      </c>
      <c r="J190" s="234">
        <f t="shared" si="10"/>
        <v>1.4301608886388518E-4</v>
      </c>
      <c r="K190" s="235">
        <f t="shared" si="11"/>
        <v>0.99597955453592546</v>
      </c>
    </row>
    <row r="191" spans="1:11" ht="30" x14ac:dyDescent="0.2">
      <c r="A191" s="231" t="s">
        <v>498</v>
      </c>
      <c r="B191" s="231">
        <f>IFERROR(VLOOKUP(A191,MEMORIA!$A:$I,2,FALSE),"NÃO TEM")</f>
        <v>89986</v>
      </c>
      <c r="C191" s="231" t="str">
        <f>IFERROR(VLOOKUP(A191,MEMORIA!$A:$I,4,FALSE),"NÃO TEM")</f>
        <v>SINAPI</v>
      </c>
      <c r="D191" s="232" t="str">
        <f>IFERROR(VLOOKUP(A191,MEMORIA!$A:$I,3,FALSE),"NÃO TEM")</f>
        <v>REGISTRO DE GAVETA BRUTO, LATÃO, ROSCÁVEL, 1/2", COM ACABAMENTO E CANOPLA CROMADOS - FORNECIMENTO E INSTALAÇÃO. AF_08/2021</v>
      </c>
      <c r="E191" s="231" t="str">
        <f>IFERROR(VLOOKUP(A191,MEMORIA!$A:$I,5,FALSE),"NÃO TEM")</f>
        <v>UN</v>
      </c>
      <c r="F191" s="233">
        <f>IFERROR(VLOOKUP(A191,MEMORIA!$A:$I,6,FALSE),"NÃO TEM")</f>
        <v>4</v>
      </c>
      <c r="G191" s="233">
        <f>IFERROR(VLOOKUP(A191,MEMORIA!$A:$I,7,FALSE),"NÃO TEM")</f>
        <v>87.550000000000011</v>
      </c>
      <c r="H191" s="233">
        <f t="shared" si="8"/>
        <v>111.45</v>
      </c>
      <c r="I191" s="233">
        <f t="shared" si="9"/>
        <v>445.8</v>
      </c>
      <c r="J191" s="234">
        <f t="shared" si="10"/>
        <v>1.3810885628524395E-4</v>
      </c>
      <c r="K191" s="235">
        <f t="shared" si="11"/>
        <v>0.99611766339221075</v>
      </c>
    </row>
    <row r="192" spans="1:11" ht="30" x14ac:dyDescent="0.2">
      <c r="A192" s="231" t="s">
        <v>644</v>
      </c>
      <c r="B192" s="231">
        <f>IFERROR(VLOOKUP(A192,MEMORIA!$A:$I,2,FALSE),"NÃO TEM")</f>
        <v>93655</v>
      </c>
      <c r="C192" s="231" t="str">
        <f>IFERROR(VLOOKUP(A192,MEMORIA!$A:$I,4,FALSE),"NÃO TEM")</f>
        <v>SINAPI</v>
      </c>
      <c r="D192" s="232" t="str">
        <f>IFERROR(VLOOKUP(A192,MEMORIA!$A:$I,3,FALSE),"NÃO TEM")</f>
        <v>DISJUNTOR MONOPOLAR TIPO DIN, CORRENTE NOMINAL DE 20A - FORNECIMENTO E INSTALAÇÃO. AF_10/2020</v>
      </c>
      <c r="E192" s="231" t="str">
        <f>IFERROR(VLOOKUP(A192,MEMORIA!$A:$I,5,FALSE),"NÃO TEM")</f>
        <v>UN</v>
      </c>
      <c r="F192" s="233">
        <f>IFERROR(VLOOKUP(A192,MEMORIA!$A:$I,6,FALSE),"NÃO TEM")</f>
        <v>28</v>
      </c>
      <c r="G192" s="233">
        <f>IFERROR(VLOOKUP(A192,MEMORIA!$A:$I,7,FALSE),"NÃO TEM")</f>
        <v>12.05</v>
      </c>
      <c r="H192" s="233">
        <f t="shared" si="8"/>
        <v>15.34</v>
      </c>
      <c r="I192" s="233">
        <f t="shared" si="9"/>
        <v>429.52</v>
      </c>
      <c r="J192" s="234">
        <f t="shared" si="10"/>
        <v>1.3306531169052934E-4</v>
      </c>
      <c r="K192" s="235">
        <f t="shared" si="11"/>
        <v>0.9962507287039013</v>
      </c>
    </row>
    <row r="193" spans="1:11" ht="30" x14ac:dyDescent="0.2">
      <c r="A193" s="231" t="s">
        <v>495</v>
      </c>
      <c r="B193" s="231">
        <f>IFERROR(VLOOKUP(A193,MEMORIA!$A:$I,2,FALSE),"NÃO TEM")</f>
        <v>39746</v>
      </c>
      <c r="C193" s="231" t="str">
        <f>IFERROR(VLOOKUP(A193,MEMORIA!$A:$I,4,FALSE),"NÃO TEM")</f>
        <v>SINAPI</v>
      </c>
      <c r="D193" s="232" t="str">
        <f>IFERROR(VLOOKUP(A193,MEMORIA!$A:$I,3,FALSE),"NÃO TEM")</f>
        <v>CHUMBADOR DE ACO GALVANIZADO, 1" X 600 MM, PARA POSTES DE ACO COM BASE, INCLUSO PORCA E ARRUELA</v>
      </c>
      <c r="E193" s="231" t="str">
        <f>IFERROR(VLOOKUP(A193,MEMORIA!$A:$I,5,FALSE),"NÃO TEM")</f>
        <v>UN</v>
      </c>
      <c r="F193" s="233">
        <f>IFERROR(VLOOKUP(A193,MEMORIA!$A:$I,6,FALSE),"NÃO TEM")</f>
        <v>4</v>
      </c>
      <c r="G193" s="233">
        <f>IFERROR(VLOOKUP(A193,MEMORIA!$A:$I,7,FALSE),"NÃO TEM")</f>
        <v>82.73</v>
      </c>
      <c r="H193" s="233">
        <f t="shared" si="8"/>
        <v>105.32</v>
      </c>
      <c r="I193" s="233">
        <f t="shared" si="9"/>
        <v>421.28</v>
      </c>
      <c r="J193" s="234">
        <f t="shared" si="10"/>
        <v>1.30512559389519E-4</v>
      </c>
      <c r="K193" s="235">
        <f t="shared" si="11"/>
        <v>0.99638124126329086</v>
      </c>
    </row>
    <row r="194" spans="1:11" ht="15" x14ac:dyDescent="0.2">
      <c r="A194" s="231" t="s">
        <v>742</v>
      </c>
      <c r="B194" s="231">
        <f>IFERROR(VLOOKUP(A194,MEMORIA!$A:$I,2,FALSE),"NÃO TEM")</f>
        <v>102192</v>
      </c>
      <c r="C194" s="231" t="str">
        <f>IFERROR(VLOOKUP(A194,MEMORIA!$A:$I,4,FALSE),"NÃO TEM")</f>
        <v>SINAPI</v>
      </c>
      <c r="D194" s="232" t="str">
        <f>IFERROR(VLOOKUP(A194,MEMORIA!$A:$I,3,FALSE),"NÃO TEM")</f>
        <v>REMOÇÃO DE VIDRO TEMPERADO FIXADO EM PERFIL U. AF_01/2021</v>
      </c>
      <c r="E194" s="231" t="str">
        <f>IFERROR(VLOOKUP(A194,MEMORIA!$A:$I,5,FALSE),"NÃO TEM")</f>
        <v>m²</v>
      </c>
      <c r="F194" s="233">
        <f>IFERROR(VLOOKUP(A194,MEMORIA!$A:$I,6,FALSE),"NÃO TEM")</f>
        <v>16</v>
      </c>
      <c r="G194" s="233">
        <f>IFERROR(VLOOKUP(A194,MEMORIA!$A:$I,7,FALSE),"NÃO TEM")</f>
        <v>14.1</v>
      </c>
      <c r="H194" s="233">
        <f t="shared" si="8"/>
        <v>17.95</v>
      </c>
      <c r="I194" s="233">
        <f t="shared" si="9"/>
        <v>287.2</v>
      </c>
      <c r="J194" s="234">
        <f t="shared" si="10"/>
        <v>8.8974570491525486E-5</v>
      </c>
      <c r="K194" s="235">
        <f t="shared" si="11"/>
        <v>0.99647021583378237</v>
      </c>
    </row>
    <row r="195" spans="1:11" ht="30" x14ac:dyDescent="0.2">
      <c r="A195" s="231" t="s">
        <v>643</v>
      </c>
      <c r="B195" s="231">
        <f>IFERROR(VLOOKUP(A195,MEMORIA!$A:$I,2,FALSE),"NÃO TEM")</f>
        <v>93654</v>
      </c>
      <c r="C195" s="231" t="str">
        <f>IFERROR(VLOOKUP(A195,MEMORIA!$A:$I,4,FALSE),"NÃO TEM")</f>
        <v>SINAPI</v>
      </c>
      <c r="D195" s="232" t="str">
        <f>IFERROR(VLOOKUP(A195,MEMORIA!$A:$I,3,FALSE),"NÃO TEM")</f>
        <v>DISJUNTOR MONOPOLAR TIPO DIN, CORRENTE NOMINAL DE 16A - FORNECIMENTO E INSTALAÇÃO. AF_10/2020</v>
      </c>
      <c r="E195" s="231" t="str">
        <f>IFERROR(VLOOKUP(A195,MEMORIA!$A:$I,5,FALSE),"NÃO TEM")</f>
        <v>UN</v>
      </c>
      <c r="F195" s="233">
        <f>IFERROR(VLOOKUP(A195,MEMORIA!$A:$I,6,FALSE),"NÃO TEM")</f>
        <v>28</v>
      </c>
      <c r="G195" s="233">
        <f>IFERROR(VLOOKUP(A195,MEMORIA!$A:$I,7,FALSE),"NÃO TEM")</f>
        <v>10.87</v>
      </c>
      <c r="H195" s="233">
        <f t="shared" si="8"/>
        <v>13.84</v>
      </c>
      <c r="I195" s="233">
        <f t="shared" si="9"/>
        <v>387.52</v>
      </c>
      <c r="J195" s="234">
        <f t="shared" si="10"/>
        <v>1.2005371015625333E-4</v>
      </c>
      <c r="K195" s="235">
        <f t="shared" si="11"/>
        <v>0.99659026954393859</v>
      </c>
    </row>
    <row r="196" spans="1:11" ht="30" x14ac:dyDescent="0.2">
      <c r="A196" s="231" t="s">
        <v>633</v>
      </c>
      <c r="B196" s="231" t="str">
        <f>IFERROR(VLOOKUP(A196,MEMORIA!$A:$I,2,FALSE),"NÃO TEM")</f>
        <v>ED-50225</v>
      </c>
      <c r="C196" s="231" t="str">
        <f>IFERROR(VLOOKUP(A196,MEMORIA!$A:$I,4,FALSE),"NÃO TEM")</f>
        <v>SETOP</v>
      </c>
      <c r="D196" s="232" t="str">
        <f>IFERROR(VLOOKUP(A196,MEMORIA!$A:$I,3,FALSE),"NÃO TEM")</f>
        <v>PONTO DE ESGOTO COM REDE DN 100MM, INCLUSIVE ABERTURA E ENCHIMENTO DE RASGOS EM ALVENARIA.</v>
      </c>
      <c r="E196" s="231" t="str">
        <f>IFERROR(VLOOKUP(A196,MEMORIA!$A:$I,5,FALSE),"NÃO TEM")</f>
        <v>un</v>
      </c>
      <c r="F196" s="233">
        <f>IFERROR(VLOOKUP(A196,MEMORIA!$A:$I,6,FALSE),"NÃO TEM")</f>
        <v>1</v>
      </c>
      <c r="G196" s="233">
        <f>IFERROR(VLOOKUP(A196,MEMORIA!$A:$I,7,FALSE),"NÃO TEM")</f>
        <v>300.14999999999998</v>
      </c>
      <c r="H196" s="233">
        <f t="shared" si="8"/>
        <v>382.09</v>
      </c>
      <c r="I196" s="233">
        <f t="shared" si="9"/>
        <v>382.09</v>
      </c>
      <c r="J196" s="234">
        <f t="shared" si="10"/>
        <v>1.1837149595789336E-4</v>
      </c>
      <c r="K196" s="235">
        <f t="shared" si="11"/>
        <v>0.99670864103989654</v>
      </c>
    </row>
    <row r="197" spans="1:11" ht="30" x14ac:dyDescent="0.2">
      <c r="A197" s="231" t="s">
        <v>512</v>
      </c>
      <c r="B197" s="231">
        <f>IFERROR(VLOOKUP(A197,MEMORIA!$A:$I,2,FALSE),"NÃO TEM")</f>
        <v>12636</v>
      </c>
      <c r="C197" s="231" t="str">
        <f>IFERROR(VLOOKUP(A197,MEMORIA!$A:$I,4,FALSE),"NÃO TEM")</f>
        <v>ORSE</v>
      </c>
      <c r="D197" s="232" t="str">
        <f>IFERROR(VLOOKUP(A197,MEMORIA!$A:$I,3,FALSE),"NÃO TEM")</f>
        <v>LIMPEZA DE CAIXA DE PASSAGEM/INSPEÇÃO/GORDURA COM REASSENTAMENTO DA TAMPA.</v>
      </c>
      <c r="E197" s="231" t="str">
        <f>IFERROR(VLOOKUP(A197,MEMORIA!$A:$I,5,FALSE),"NÃO TEM")</f>
        <v>un</v>
      </c>
      <c r="F197" s="233">
        <f>IFERROR(VLOOKUP(A197,MEMORIA!$A:$I,6,FALSE),"NÃO TEM")</f>
        <v>12</v>
      </c>
      <c r="G197" s="233">
        <f>IFERROR(VLOOKUP(A197,MEMORIA!$A:$I,7,FALSE),"NÃO TEM")</f>
        <v>24.74</v>
      </c>
      <c r="H197" s="233">
        <f t="shared" si="8"/>
        <v>31.49</v>
      </c>
      <c r="I197" s="233">
        <f t="shared" si="9"/>
        <v>377.88</v>
      </c>
      <c r="J197" s="234">
        <f t="shared" si="10"/>
        <v>1.1706723780410046E-4</v>
      </c>
      <c r="K197" s="235">
        <f t="shared" si="11"/>
        <v>0.99682570827770067</v>
      </c>
    </row>
    <row r="198" spans="1:11" ht="15" x14ac:dyDescent="0.2">
      <c r="A198" s="231" t="s">
        <v>780</v>
      </c>
      <c r="B198" s="231">
        <f>IFERROR(VLOOKUP(A198,MEMORIA!$A:$I,2,FALSE),"NÃO TEM")</f>
        <v>98520</v>
      </c>
      <c r="C198" s="231" t="str">
        <f>IFERROR(VLOOKUP(A198,MEMORIA!$A:$I,4,FALSE),"NÃO TEM")</f>
        <v>SINAPI</v>
      </c>
      <c r="D198" s="232" t="str">
        <f>IFERROR(VLOOKUP(A198,MEMORIA!$A:$I,3,FALSE),"NÃO TEM")</f>
        <v>APLICAÇÃO DE ADUBO EM SOLO. AF_05/2018</v>
      </c>
      <c r="E198" s="231" t="str">
        <f>IFERROR(VLOOKUP(A198,MEMORIA!$A:$I,5,FALSE),"NÃO TEM")</f>
        <v>m²</v>
      </c>
      <c r="F198" s="233">
        <f>IFERROR(VLOOKUP(A198,MEMORIA!$A:$I,6,FALSE),"NÃO TEM")</f>
        <v>62</v>
      </c>
      <c r="G198" s="233">
        <f>IFERROR(VLOOKUP(A198,MEMORIA!$A:$I,7,FALSE),"NÃO TEM")</f>
        <v>4.7200000000000006</v>
      </c>
      <c r="H198" s="233">
        <f t="shared" si="8"/>
        <v>6.01</v>
      </c>
      <c r="I198" s="233">
        <f t="shared" si="9"/>
        <v>372.62</v>
      </c>
      <c r="J198" s="234">
        <f t="shared" si="10"/>
        <v>1.1543768961195066E-4</v>
      </c>
      <c r="K198" s="235">
        <f t="shared" si="11"/>
        <v>0.99694114596731265</v>
      </c>
    </row>
    <row r="199" spans="1:11" ht="30" x14ac:dyDescent="0.2">
      <c r="A199" s="231" t="s">
        <v>411</v>
      </c>
      <c r="B199" s="231">
        <f>IFERROR(VLOOKUP(A199,MEMORIA!$A:$I,2,FALSE),"NÃO TEM")</f>
        <v>93655</v>
      </c>
      <c r="C199" s="231" t="str">
        <f>IFERROR(VLOOKUP(A199,MEMORIA!$A:$I,4,FALSE),"NÃO TEM")</f>
        <v>SINAPI</v>
      </c>
      <c r="D199" s="232" t="str">
        <f>IFERROR(VLOOKUP(A199,MEMORIA!$A:$I,3,FALSE),"NÃO TEM")</f>
        <v>DISJUNTOR MONOPOLAR TIPO DIN, CORRENTE NOMINAL DE 20A - FORNECIMENTO E INSTALAÇÃO. AF_10/2020</v>
      </c>
      <c r="E199" s="231" t="str">
        <f>IFERROR(VLOOKUP(A199,MEMORIA!$A:$I,5,FALSE),"NÃO TEM")</f>
        <v>UN</v>
      </c>
      <c r="F199" s="233">
        <f>IFERROR(VLOOKUP(A199,MEMORIA!$A:$I,6,FALSE),"NÃO TEM")</f>
        <v>24</v>
      </c>
      <c r="G199" s="233">
        <f>IFERROR(VLOOKUP(A199,MEMORIA!$A:$I,7,FALSE),"NÃO TEM")</f>
        <v>12.05</v>
      </c>
      <c r="H199" s="233">
        <f t="shared" si="8"/>
        <v>15.34</v>
      </c>
      <c r="I199" s="233">
        <f t="shared" si="9"/>
        <v>368.16</v>
      </c>
      <c r="J199" s="234">
        <f t="shared" si="10"/>
        <v>1.1405598144902516E-4</v>
      </c>
      <c r="K199" s="235">
        <f t="shared" si="11"/>
        <v>0.99705520194876163</v>
      </c>
    </row>
    <row r="200" spans="1:11" ht="30" x14ac:dyDescent="0.2">
      <c r="A200" s="231" t="s">
        <v>619</v>
      </c>
      <c r="B200" s="231">
        <f>IFERROR(VLOOKUP(A200,MEMORIA!$A:$I,2,FALSE),"NÃO TEM")</f>
        <v>100849</v>
      </c>
      <c r="C200" s="231" t="str">
        <f>IFERROR(VLOOKUP(A200,MEMORIA!$A:$I,4,FALSE),"NÃO TEM")</f>
        <v>SINAPI</v>
      </c>
      <c r="D200" s="232" t="str">
        <f>IFERROR(VLOOKUP(A200,MEMORIA!$A:$I,3,FALSE),"NÃO TEM")</f>
        <v>ASSENTO SANITÁRIO CONVENCIONAL - FORNECIMENTO E INSTALACAO. AF_01/2020</v>
      </c>
      <c r="E200" s="231" t="str">
        <f>IFERROR(VLOOKUP(A200,MEMORIA!$A:$I,5,FALSE),"NÃO TEM")</f>
        <v>UN</v>
      </c>
      <c r="F200" s="233">
        <f>IFERROR(VLOOKUP(A200,MEMORIA!$A:$I,6,FALSE),"NÃO TEM")</f>
        <v>8</v>
      </c>
      <c r="G200" s="233">
        <f>IFERROR(VLOOKUP(A200,MEMORIA!$A:$I,7,FALSE),"NÃO TEM")</f>
        <v>46.68</v>
      </c>
      <c r="H200" s="233">
        <f t="shared" ref="H200:H236" si="12">ROUND(G200 * (1 + 27.3 / 100), 2)</f>
        <v>59.42</v>
      </c>
      <c r="I200" s="233">
        <f t="shared" ref="I200:I236" si="13">ROUND(F200 * H200, 2)</f>
        <v>475.36</v>
      </c>
      <c r="J200" s="234">
        <f t="shared" si="10"/>
        <v>1.4726654536508202E-4</v>
      </c>
      <c r="K200" s="235">
        <f t="shared" si="11"/>
        <v>0.99720246849412675</v>
      </c>
    </row>
    <row r="201" spans="1:11" ht="30" x14ac:dyDescent="0.2">
      <c r="A201" s="231" t="s">
        <v>413</v>
      </c>
      <c r="B201" s="231">
        <f>IFERROR(VLOOKUP(A201,MEMORIA!$A:$I,2,FALSE),"NÃO TEM")</f>
        <v>101894</v>
      </c>
      <c r="C201" s="231" t="str">
        <f>IFERROR(VLOOKUP(A201,MEMORIA!$A:$I,4,FALSE),"NÃO TEM")</f>
        <v>SINAPI</v>
      </c>
      <c r="D201" s="232" t="str">
        <f>IFERROR(VLOOKUP(A201,MEMORIA!$A:$I,3,FALSE),"NÃO TEM")</f>
        <v>DISPOSITIVO DR, 4 POLOS, SENSIBILIDADE DE 30 MA, CORRENTE 100 A, TIPO AC - FORNECIMENTO E INSTALAÇÃO.</v>
      </c>
      <c r="E201" s="231" t="str">
        <f>IFERROR(VLOOKUP(A201,MEMORIA!$A:$I,5,FALSE),"NÃO TEM")</f>
        <v>UN</v>
      </c>
      <c r="F201" s="233">
        <f>IFERROR(VLOOKUP(A201,MEMORIA!$A:$I,6,FALSE),"NÃO TEM")</f>
        <v>2</v>
      </c>
      <c r="G201" s="233">
        <f>IFERROR(VLOOKUP(A201,MEMORIA!$A:$I,7,FALSE),"NÃO TEM")</f>
        <v>139.15</v>
      </c>
      <c r="H201" s="233">
        <f t="shared" si="12"/>
        <v>177.14</v>
      </c>
      <c r="I201" s="233">
        <f t="shared" si="13"/>
        <v>354.28</v>
      </c>
      <c r="J201" s="234">
        <f t="shared" si="10"/>
        <v>1.0975595694198345E-4</v>
      </c>
      <c r="K201" s="235">
        <f t="shared" si="11"/>
        <v>0.99731222445106871</v>
      </c>
    </row>
    <row r="202" spans="1:11" ht="30" x14ac:dyDescent="0.2">
      <c r="A202" s="231" t="s">
        <v>634</v>
      </c>
      <c r="B202" s="231">
        <f>IFERROR(VLOOKUP(A202,MEMORIA!$A:$I,2,FALSE),"NÃO TEM")</f>
        <v>6390</v>
      </c>
      <c r="C202" s="231" t="str">
        <f>IFERROR(VLOOKUP(A202,MEMORIA!$A:$I,4,FALSE),"NÃO TEM")</f>
        <v>ORSE</v>
      </c>
      <c r="D202" s="232" t="str">
        <f>IFERROR(VLOOKUP(A202,MEMORIA!$A:$I,3,FALSE),"NÃO TEM")</f>
        <v>DESOBSTRUÇÃO DE RAMAL PREDIAL DE ESGOTO COM AUXÍLIO DE EQUIPAMENTO HIDROJATO.</v>
      </c>
      <c r="E202" s="231" t="str">
        <f>IFERROR(VLOOKUP(A202,MEMORIA!$A:$I,5,FALSE),"NÃO TEM")</f>
        <v>m</v>
      </c>
      <c r="F202" s="233">
        <f>IFERROR(VLOOKUP(A202,MEMORIA!$A:$I,6,FALSE),"NÃO TEM")</f>
        <v>15</v>
      </c>
      <c r="G202" s="233">
        <f>IFERROR(VLOOKUP(A202,MEMORIA!$A:$I,7,FALSE),"NÃO TEM")</f>
        <v>18.3</v>
      </c>
      <c r="H202" s="233">
        <f t="shared" si="12"/>
        <v>23.3</v>
      </c>
      <c r="I202" s="233">
        <f t="shared" si="13"/>
        <v>349.5</v>
      </c>
      <c r="J202" s="234">
        <f t="shared" ref="J202:J236" si="14">I202/$I$238</f>
        <v>1.0827511276736824E-4</v>
      </c>
      <c r="K202" s="235">
        <f t="shared" ref="K202:K236" si="15">J202+K201</f>
        <v>0.99742049956383605</v>
      </c>
    </row>
    <row r="203" spans="1:11" ht="15" x14ac:dyDescent="0.2">
      <c r="A203" s="231" t="s">
        <v>746</v>
      </c>
      <c r="B203" s="231" t="str">
        <f>IFERROR(VLOOKUP(A203,MEMORIA!$A:$I,2,FALSE),"NÃO TEM")</f>
        <v>CPU7621</v>
      </c>
      <c r="C203" s="231" t="str">
        <f>IFERROR(VLOOKUP(A203,MEMORIA!$A:$I,4,FALSE),"NÃO TEM")</f>
        <v>Próprio</v>
      </c>
      <c r="D203" s="232" t="str">
        <f>IFERROR(VLOOKUP(A203,MEMORIA!$A:$I,3,FALSE),"NÃO TEM")</f>
        <v>RETIRADA DE CORRIMÃO COM OU SEM REAPROVEITAMENTO</v>
      </c>
      <c r="E203" s="231" t="str">
        <f>IFERROR(VLOOKUP(A203,MEMORIA!$A:$I,5,FALSE),"NÃO TEM")</f>
        <v>M</v>
      </c>
      <c r="F203" s="233">
        <f>IFERROR(VLOOKUP(A203,MEMORIA!$A:$I,6,FALSE),"NÃO TEM")</f>
        <v>7</v>
      </c>
      <c r="G203" s="233">
        <f>IFERROR(VLOOKUP(A203,MEMORIA!$A:$I,7,FALSE),"NÃO TEM")</f>
        <v>39.19</v>
      </c>
      <c r="H203" s="233">
        <f t="shared" si="12"/>
        <v>49.89</v>
      </c>
      <c r="I203" s="233">
        <f t="shared" si="13"/>
        <v>349.23</v>
      </c>
      <c r="J203" s="234">
        <f t="shared" si="14"/>
        <v>1.0819146675750505E-4</v>
      </c>
      <c r="K203" s="235">
        <f t="shared" si="15"/>
        <v>0.99752869103059361</v>
      </c>
    </row>
    <row r="204" spans="1:11" ht="30" x14ac:dyDescent="0.2">
      <c r="A204" s="231" t="s">
        <v>630</v>
      </c>
      <c r="B204" s="231">
        <f>IFERROR(VLOOKUP(A204,MEMORIA!$A:$I,2,FALSE),"NÃO TEM")</f>
        <v>3712</v>
      </c>
      <c r="C204" s="231" t="str">
        <f>IFERROR(VLOOKUP(A204,MEMORIA!$A:$I,4,FALSE),"NÃO TEM")</f>
        <v>ORSE</v>
      </c>
      <c r="D204" s="232" t="str">
        <f>IFERROR(VLOOKUP(A204,MEMORIA!$A:$I,3,FALSE),"NÃO TEM")</f>
        <v>VALVULA DE ESCOAMENTO PARA MICTÓRIO, DECA, DECAMATIC 2570C OU SIMILAR</v>
      </c>
      <c r="E204" s="231" t="str">
        <f>IFERROR(VLOOKUP(A204,MEMORIA!$A:$I,5,FALSE),"NÃO TEM")</f>
        <v>un</v>
      </c>
      <c r="F204" s="233">
        <f>IFERROR(VLOOKUP(A204,MEMORIA!$A:$I,6,FALSE),"NÃO TEM")</f>
        <v>2</v>
      </c>
      <c r="G204" s="233">
        <f>IFERROR(VLOOKUP(A204,MEMORIA!$A:$I,7,FALSE),"NÃO TEM")</f>
        <v>266.92</v>
      </c>
      <c r="H204" s="233">
        <f t="shared" si="12"/>
        <v>339.79</v>
      </c>
      <c r="I204" s="233">
        <f t="shared" si="13"/>
        <v>679.58</v>
      </c>
      <c r="J204" s="234">
        <f t="shared" si="14"/>
        <v>2.1053390882531649E-4</v>
      </c>
      <c r="K204" s="235">
        <f t="shared" si="15"/>
        <v>0.99773922493941891</v>
      </c>
    </row>
    <row r="205" spans="1:11" ht="15" x14ac:dyDescent="0.2">
      <c r="A205" s="231" t="s">
        <v>125</v>
      </c>
      <c r="B205" s="231" t="str">
        <f>IFERROR(VLOOKUP(A205,MEMORIA!$A:$I,2,FALSE),"NÃO TEM")</f>
        <v>CPU1</v>
      </c>
      <c r="C205" s="231" t="str">
        <f>IFERROR(VLOOKUP(A205,MEMORIA!$A:$I,4,FALSE),"NÃO TEM")</f>
        <v>Próprio</v>
      </c>
      <c r="D205" s="232" t="str">
        <f>IFERROR(VLOOKUP(A205,MEMORIA!$A:$I,3,FALSE),"NÃO TEM")</f>
        <v>TAXA DA ART DE OBRAS OU SERVIÇO</v>
      </c>
      <c r="E205" s="231" t="str">
        <f>IFERROR(VLOOKUP(A205,MEMORIA!$A:$I,5,FALSE),"NÃO TEM")</f>
        <v>UN</v>
      </c>
      <c r="F205" s="233">
        <f>IFERROR(VLOOKUP(A205,MEMORIA!$A:$I,6,FALSE),"NÃO TEM")</f>
        <v>1</v>
      </c>
      <c r="G205" s="233">
        <f>IFERROR(VLOOKUP(A205,MEMORIA!$A:$I,7,FALSE),"NÃO TEM")</f>
        <v>262.55</v>
      </c>
      <c r="H205" s="233">
        <f t="shared" si="12"/>
        <v>334.23</v>
      </c>
      <c r="I205" s="233">
        <f t="shared" si="13"/>
        <v>334.23</v>
      </c>
      <c r="J205" s="234">
        <f t="shared" si="14"/>
        <v>1.0354446620954933E-4</v>
      </c>
      <c r="K205" s="235">
        <f t="shared" si="15"/>
        <v>0.99784276940562844</v>
      </c>
    </row>
    <row r="206" spans="1:11" ht="30" x14ac:dyDescent="0.2">
      <c r="A206" s="231" t="s">
        <v>547</v>
      </c>
      <c r="B206" s="231">
        <f>IFERROR(VLOOKUP(A206,MEMORIA!$A:$I,2,FALSE),"NÃO TEM")</f>
        <v>104792</v>
      </c>
      <c r="C206" s="231" t="str">
        <f>IFERROR(VLOOKUP(A206,MEMORIA!$A:$I,4,FALSE),"NÃO TEM")</f>
        <v>SINAPI</v>
      </c>
      <c r="D206" s="232" t="str">
        <f>IFERROR(VLOOKUP(A206,MEMORIA!$A:$I,3,FALSE),"NÃO TEM")</f>
        <v>REMOÇÃO DE CABOS ELÉTRICOS, COM SEÇÃO DE ATÉ 2,5 MM², DE FORMA MANUAL, SEM REAPROVEITAMENTO.AF_09/2023</v>
      </c>
      <c r="E206" s="231" t="str">
        <f>IFERROR(VLOOKUP(A206,MEMORIA!$A:$I,5,FALSE),"NÃO TEM")</f>
        <v>M</v>
      </c>
      <c r="F206" s="233">
        <f>IFERROR(VLOOKUP(A206,MEMORIA!$A:$I,6,FALSE),"NÃO TEM")</f>
        <v>895</v>
      </c>
      <c r="G206" s="233">
        <f>IFERROR(VLOOKUP(A206,MEMORIA!$A:$I,7,FALSE),"NÃO TEM")</f>
        <v>0.36</v>
      </c>
      <c r="H206" s="233">
        <f t="shared" si="12"/>
        <v>0.46</v>
      </c>
      <c r="I206" s="233">
        <f t="shared" si="13"/>
        <v>411.7</v>
      </c>
      <c r="J206" s="234">
        <f t="shared" si="14"/>
        <v>1.2754467503955794E-4</v>
      </c>
      <c r="K206" s="235">
        <f t="shared" si="15"/>
        <v>0.99797031408066794</v>
      </c>
    </row>
    <row r="207" spans="1:11" ht="30" x14ac:dyDescent="0.2">
      <c r="A207" s="231" t="s">
        <v>730</v>
      </c>
      <c r="B207" s="231">
        <f>IFERROR(VLOOKUP(A207,MEMORIA!$A:$I,2,FALSE),"NÃO TEM")</f>
        <v>104790</v>
      </c>
      <c r="C207" s="231" t="str">
        <f>IFERROR(VLOOKUP(A207,MEMORIA!$A:$I,4,FALSE),"NÃO TEM")</f>
        <v>SINAPI</v>
      </c>
      <c r="D207" s="232" t="str">
        <f>IFERROR(VLOOKUP(A207,MEMORIA!$A:$I,3,FALSE),"NÃO TEM")</f>
        <v>DEMOLIÇÃO MECANIZADA DE CONCRETO SIMPLES COM UTILIZAÇÃO DE MARTELETE ROMPEDOR .</v>
      </c>
      <c r="E207" s="231" t="str">
        <f>IFERROR(VLOOKUP(A207,MEMORIA!$A:$I,5,FALSE),"NÃO TEM")</f>
        <v>m³</v>
      </c>
      <c r="F207" s="233">
        <f>IFERROR(VLOOKUP(A207,MEMORIA!$A:$I,6,FALSE),"NÃO TEM")</f>
        <v>2.6505000000000001</v>
      </c>
      <c r="G207" s="233">
        <f>IFERROR(VLOOKUP(A207,MEMORIA!$A:$I,7,FALSE),"NÃO TEM")</f>
        <v>94.5</v>
      </c>
      <c r="H207" s="233">
        <f t="shared" si="12"/>
        <v>120.3</v>
      </c>
      <c r="I207" s="233">
        <f t="shared" si="13"/>
        <v>318.86</v>
      </c>
      <c r="J207" s="234">
        <f t="shared" si="14"/>
        <v>9.8782839648077362E-5</v>
      </c>
      <c r="K207" s="235">
        <f t="shared" si="15"/>
        <v>0.99806909692031598</v>
      </c>
    </row>
    <row r="208" spans="1:11" ht="30" x14ac:dyDescent="0.2">
      <c r="A208" s="231" t="s">
        <v>409</v>
      </c>
      <c r="B208" s="231">
        <f>IFERROR(VLOOKUP(A208,MEMORIA!$A:$I,2,FALSE),"NÃO TEM")</f>
        <v>93653</v>
      </c>
      <c r="C208" s="231" t="str">
        <f>IFERROR(VLOOKUP(A208,MEMORIA!$A:$I,4,FALSE),"NÃO TEM")</f>
        <v>SINAPI</v>
      </c>
      <c r="D208" s="232" t="str">
        <f>IFERROR(VLOOKUP(A208,MEMORIA!$A:$I,3,FALSE),"NÃO TEM")</f>
        <v>DISJUNTOR MONOPOLAR TIPO DIN, CORRENTE NOMINAL DE 10A - FORNECIMENTO E INSTALAÇÃO. AF_10/2020</v>
      </c>
      <c r="E208" s="231" t="str">
        <f>IFERROR(VLOOKUP(A208,MEMORIA!$A:$I,5,FALSE),"NÃO TEM")</f>
        <v>UN</v>
      </c>
      <c r="F208" s="233">
        <f>IFERROR(VLOOKUP(A208,MEMORIA!$A:$I,6,FALSE),"NÃO TEM")</f>
        <v>24</v>
      </c>
      <c r="G208" s="233">
        <f>IFERROR(VLOOKUP(A208,MEMORIA!$A:$I,7,FALSE),"NÃO TEM")</f>
        <v>10.3</v>
      </c>
      <c r="H208" s="233">
        <f t="shared" si="12"/>
        <v>13.11</v>
      </c>
      <c r="I208" s="233">
        <f t="shared" si="13"/>
        <v>314.64</v>
      </c>
      <c r="J208" s="234">
        <f t="shared" si="14"/>
        <v>9.7475483493919147E-5</v>
      </c>
      <c r="K208" s="235">
        <f t="shared" si="15"/>
        <v>0.9981665724038099</v>
      </c>
    </row>
    <row r="209" spans="1:11" ht="30" x14ac:dyDescent="0.2">
      <c r="A209" s="231" t="s">
        <v>412</v>
      </c>
      <c r="B209" s="231">
        <f>IFERROR(VLOOKUP(A209,MEMORIA!$A:$I,2,FALSE),"NÃO TEM")</f>
        <v>93656</v>
      </c>
      <c r="C209" s="231" t="str">
        <f>IFERROR(VLOOKUP(A209,MEMORIA!$A:$I,4,FALSE),"NÃO TEM")</f>
        <v>SINAPI</v>
      </c>
      <c r="D209" s="232" t="str">
        <f>IFERROR(VLOOKUP(A209,MEMORIA!$A:$I,3,FALSE),"NÃO TEM")</f>
        <v>DISJUNTOR MONOPOLAR TIPO DIN, CORRENTE NOMINAL DE 25A - FORNECIMENTO E INSTALAÇÃO. AF_10/2020</v>
      </c>
      <c r="E209" s="231" t="str">
        <f>IFERROR(VLOOKUP(A209,MEMORIA!$A:$I,5,FALSE),"NÃO TEM")</f>
        <v>UN</v>
      </c>
      <c r="F209" s="233">
        <f>IFERROR(VLOOKUP(A209,MEMORIA!$A:$I,6,FALSE),"NÃO TEM")</f>
        <v>20</v>
      </c>
      <c r="G209" s="233">
        <f>IFERROR(VLOOKUP(A209,MEMORIA!$A:$I,7,FALSE),"NÃO TEM")</f>
        <v>12.05</v>
      </c>
      <c r="H209" s="233">
        <f t="shared" si="12"/>
        <v>15.34</v>
      </c>
      <c r="I209" s="233">
        <f t="shared" si="13"/>
        <v>306.8</v>
      </c>
      <c r="J209" s="234">
        <f t="shared" si="14"/>
        <v>9.504665120752097E-5</v>
      </c>
      <c r="K209" s="235">
        <f t="shared" si="15"/>
        <v>0.99826161905501742</v>
      </c>
    </row>
    <row r="210" spans="1:11" ht="30" x14ac:dyDescent="0.2">
      <c r="A210" s="231" t="s">
        <v>645</v>
      </c>
      <c r="B210" s="231">
        <f>IFERROR(VLOOKUP(A210,MEMORIA!$A:$I,2,FALSE),"NÃO TEM")</f>
        <v>93656</v>
      </c>
      <c r="C210" s="231" t="str">
        <f>IFERROR(VLOOKUP(A210,MEMORIA!$A:$I,4,FALSE),"NÃO TEM")</f>
        <v>SINAPI</v>
      </c>
      <c r="D210" s="232" t="str">
        <f>IFERROR(VLOOKUP(A210,MEMORIA!$A:$I,3,FALSE),"NÃO TEM")</f>
        <v>DISJUNTOR MONOPOLAR TIPO DIN, CORRENTE NOMINAL DE 25A - FORNECIMENTO E INSTALAÇÃO. AF_10/2020</v>
      </c>
      <c r="E210" s="231" t="str">
        <f>IFERROR(VLOOKUP(A210,MEMORIA!$A:$I,5,FALSE),"NÃO TEM")</f>
        <v>UN</v>
      </c>
      <c r="F210" s="233">
        <f>IFERROR(VLOOKUP(A210,MEMORIA!$A:$I,6,FALSE),"NÃO TEM")</f>
        <v>20</v>
      </c>
      <c r="G210" s="233">
        <f>IFERROR(VLOOKUP(A210,MEMORIA!$A:$I,7,FALSE),"NÃO TEM")</f>
        <v>12.05</v>
      </c>
      <c r="H210" s="233">
        <f t="shared" si="12"/>
        <v>15.34</v>
      </c>
      <c r="I210" s="233">
        <f t="shared" si="13"/>
        <v>306.8</v>
      </c>
      <c r="J210" s="234">
        <f t="shared" si="14"/>
        <v>9.504665120752097E-5</v>
      </c>
      <c r="K210" s="235">
        <f t="shared" si="15"/>
        <v>0.99835666570622494</v>
      </c>
    </row>
    <row r="211" spans="1:11" ht="30" x14ac:dyDescent="0.2">
      <c r="A211" s="231" t="s">
        <v>734</v>
      </c>
      <c r="B211" s="231">
        <f>IFERROR(VLOOKUP(A211,MEMORIA!$A:$I,2,FALSE),"NÃO TEM")</f>
        <v>97644</v>
      </c>
      <c r="C211" s="231" t="str">
        <f>IFERROR(VLOOKUP(A211,MEMORIA!$A:$I,4,FALSE),"NÃO TEM")</f>
        <v>SINAPI</v>
      </c>
      <c r="D211" s="232" t="str">
        <f>IFERROR(VLOOKUP(A211,MEMORIA!$A:$I,3,FALSE),"NÃO TEM")</f>
        <v>REMOÇÃO DE PORTAS, DE FORMA MANUAL, SEM REAPROVEITAMENTO. AF_12/2017</v>
      </c>
      <c r="E211" s="231" t="str">
        <f>IFERROR(VLOOKUP(A211,MEMORIA!$A:$I,5,FALSE),"NÃO TEM")</f>
        <v>m²</v>
      </c>
      <c r="F211" s="233">
        <f>IFERROR(VLOOKUP(A211,MEMORIA!$A:$I,6,FALSE),"NÃO TEM")</f>
        <v>26</v>
      </c>
      <c r="G211" s="233">
        <f>IFERROR(VLOOKUP(A211,MEMORIA!$A:$I,7,FALSE),"NÃO TEM")</f>
        <v>8.9499999999999993</v>
      </c>
      <c r="H211" s="233">
        <f t="shared" si="12"/>
        <v>11.39</v>
      </c>
      <c r="I211" s="233">
        <f t="shared" si="13"/>
        <v>296.14</v>
      </c>
      <c r="J211" s="234">
        <f t="shared" si="14"/>
        <v>9.1744182818107096E-5</v>
      </c>
      <c r="K211" s="235">
        <f t="shared" si="15"/>
        <v>0.99844840988904304</v>
      </c>
    </row>
    <row r="212" spans="1:11" ht="30" x14ac:dyDescent="0.2">
      <c r="A212" s="231" t="s">
        <v>542</v>
      </c>
      <c r="B212" s="231">
        <f>IFERROR(VLOOKUP(A212,MEMORIA!$A:$I,2,FALSE),"NÃO TEM")</f>
        <v>97644</v>
      </c>
      <c r="C212" s="231" t="str">
        <f>IFERROR(VLOOKUP(A212,MEMORIA!$A:$I,4,FALSE),"NÃO TEM")</f>
        <v>SINAPI</v>
      </c>
      <c r="D212" s="232" t="str">
        <f>IFERROR(VLOOKUP(A212,MEMORIA!$A:$I,3,FALSE),"NÃO TEM")</f>
        <v>REMOÇÃO DE PORTAS, DE FORMA MANUAL, SEM REAPROVEITAMENTO. AF_12/2017</v>
      </c>
      <c r="E212" s="231" t="str">
        <f>IFERROR(VLOOKUP(A212,MEMORIA!$A:$I,5,FALSE),"NÃO TEM")</f>
        <v>m²</v>
      </c>
      <c r="F212" s="233">
        <f>IFERROR(VLOOKUP(A212,MEMORIA!$A:$I,6,FALSE),"NÃO TEM")</f>
        <v>26</v>
      </c>
      <c r="G212" s="233">
        <f>IFERROR(VLOOKUP(A212,MEMORIA!$A:$I,7,FALSE),"NÃO TEM")</f>
        <v>8.9499999999999993</v>
      </c>
      <c r="H212" s="233">
        <f t="shared" si="12"/>
        <v>11.39</v>
      </c>
      <c r="I212" s="233">
        <f t="shared" si="13"/>
        <v>296.14</v>
      </c>
      <c r="J212" s="234">
        <f t="shared" si="14"/>
        <v>9.1744182818107096E-5</v>
      </c>
      <c r="K212" s="235">
        <f t="shared" si="15"/>
        <v>0.99854015407186114</v>
      </c>
    </row>
    <row r="213" spans="1:11" ht="30" x14ac:dyDescent="0.2">
      <c r="A213" s="231" t="s">
        <v>410</v>
      </c>
      <c r="B213" s="231">
        <f>IFERROR(VLOOKUP(A213,MEMORIA!$A:$I,2,FALSE),"NÃO TEM")</f>
        <v>93654</v>
      </c>
      <c r="C213" s="231" t="str">
        <f>IFERROR(VLOOKUP(A213,MEMORIA!$A:$I,4,FALSE),"NÃO TEM")</f>
        <v>SINAPI</v>
      </c>
      <c r="D213" s="232" t="str">
        <f>IFERROR(VLOOKUP(A213,MEMORIA!$A:$I,3,FALSE),"NÃO TEM")</f>
        <v>DISJUNTOR MONOPOLAR TIPO DIN, CORRENTE NOMINAL DE 16A - FORNECIMENTO E INSTALAÇÃO. AF_10/2020</v>
      </c>
      <c r="E213" s="231" t="str">
        <f>IFERROR(VLOOKUP(A213,MEMORIA!$A:$I,5,FALSE),"NÃO TEM")</f>
        <v>UN</v>
      </c>
      <c r="F213" s="233">
        <f>IFERROR(VLOOKUP(A213,MEMORIA!$A:$I,6,FALSE),"NÃO TEM")</f>
        <v>20</v>
      </c>
      <c r="G213" s="233">
        <f>IFERROR(VLOOKUP(A213,MEMORIA!$A:$I,7,FALSE),"NÃO TEM")</f>
        <v>10.87</v>
      </c>
      <c r="H213" s="233">
        <f t="shared" si="12"/>
        <v>13.84</v>
      </c>
      <c r="I213" s="233">
        <f t="shared" si="13"/>
        <v>276.8</v>
      </c>
      <c r="J213" s="234">
        <f t="shared" si="14"/>
        <v>8.5752650111609526E-5</v>
      </c>
      <c r="K213" s="235">
        <f t="shared" si="15"/>
        <v>0.99862590672197271</v>
      </c>
    </row>
    <row r="214" spans="1:11" ht="30" x14ac:dyDescent="0.2">
      <c r="A214" s="231" t="s">
        <v>419</v>
      </c>
      <c r="B214" s="231">
        <f>IFERROR(VLOOKUP(A214,MEMORIA!$A:$I,2,FALSE),"NÃO TEM")</f>
        <v>97599</v>
      </c>
      <c r="C214" s="231" t="str">
        <f>IFERROR(VLOOKUP(A214,MEMORIA!$A:$I,4,FALSE),"NÃO TEM")</f>
        <v>SINAPI</v>
      </c>
      <c r="D214" s="232" t="str">
        <f>IFERROR(VLOOKUP(A214,MEMORIA!$A:$I,3,FALSE),"NÃO TEM")</f>
        <v>LUMINÁRIA DE EMERGÊNCIA SLIM, COM 60 LEDS, 2 W - FORNECIMENTO E INSTALAÇÃO.</v>
      </c>
      <c r="E214" s="231" t="str">
        <f>IFERROR(VLOOKUP(A214,MEMORIA!$A:$I,5,FALSE),"NÃO TEM")</f>
        <v>UN</v>
      </c>
      <c r="F214" s="233">
        <f>IFERROR(VLOOKUP(A214,MEMORIA!$A:$I,6,FALSE),"NÃO TEM")</f>
        <v>12</v>
      </c>
      <c r="G214" s="233">
        <f>IFERROR(VLOOKUP(A214,MEMORIA!$A:$I,7,FALSE),"NÃO TEM")</f>
        <v>17.649999999999999</v>
      </c>
      <c r="H214" s="233">
        <f t="shared" si="12"/>
        <v>22.47</v>
      </c>
      <c r="I214" s="233">
        <f t="shared" si="13"/>
        <v>269.64</v>
      </c>
      <c r="J214" s="234">
        <f t="shared" si="14"/>
        <v>8.3534481850051996E-5</v>
      </c>
      <c r="K214" s="235">
        <f t="shared" si="15"/>
        <v>0.99870944120382277</v>
      </c>
    </row>
    <row r="215" spans="1:11" ht="30" x14ac:dyDescent="0.2">
      <c r="A215" s="231" t="s">
        <v>651</v>
      </c>
      <c r="B215" s="231">
        <f>IFERROR(VLOOKUP(A215,MEMORIA!$A:$I,2,FALSE),"NÃO TEM")</f>
        <v>97599</v>
      </c>
      <c r="C215" s="231" t="str">
        <f>IFERROR(VLOOKUP(A215,MEMORIA!$A:$I,4,FALSE),"NÃO TEM")</f>
        <v>SINAPI</v>
      </c>
      <c r="D215" s="232" t="str">
        <f>IFERROR(VLOOKUP(A215,MEMORIA!$A:$I,3,FALSE),"NÃO TEM")</f>
        <v>LUMINÁRIA DE EMERGÊNCIA SLIM, COM 60 LEDS, 2 W - FORNECIMENTO E INSTALAÇÃO.</v>
      </c>
      <c r="E215" s="231" t="str">
        <f>IFERROR(VLOOKUP(A215,MEMORIA!$A:$I,5,FALSE),"NÃO TEM")</f>
        <v>UN</v>
      </c>
      <c r="F215" s="233">
        <f>IFERROR(VLOOKUP(A215,MEMORIA!$A:$I,6,FALSE),"NÃO TEM")</f>
        <v>20</v>
      </c>
      <c r="G215" s="233">
        <f>IFERROR(VLOOKUP(A215,MEMORIA!$A:$I,7,FALSE),"NÃO TEM")</f>
        <v>17.649999999999999</v>
      </c>
      <c r="H215" s="233">
        <f t="shared" si="12"/>
        <v>22.47</v>
      </c>
      <c r="I215" s="233">
        <f t="shared" si="13"/>
        <v>449.4</v>
      </c>
      <c r="J215" s="234">
        <f t="shared" si="14"/>
        <v>1.3922413641675332E-4</v>
      </c>
      <c r="K215" s="235">
        <f t="shared" si="15"/>
        <v>0.99884866534023953</v>
      </c>
    </row>
    <row r="216" spans="1:11" ht="30" x14ac:dyDescent="0.2">
      <c r="A216" s="231" t="s">
        <v>627</v>
      </c>
      <c r="B216" s="231">
        <f>IFERROR(VLOOKUP(A216,MEMORIA!$A:$I,2,FALSE),"NÃO TEM")</f>
        <v>95544</v>
      </c>
      <c r="C216" s="231" t="str">
        <f>IFERROR(VLOOKUP(A216,MEMORIA!$A:$I,4,FALSE),"NÃO TEM")</f>
        <v>SINAPI</v>
      </c>
      <c r="D216" s="232" t="str">
        <f>IFERROR(VLOOKUP(A216,MEMORIA!$A:$I,3,FALSE),"NÃO TEM")</f>
        <v>PAPELEIRA DE PAREDE EM METAL CROMADO SEM TAMPA, INCLUSO FIXAÇÃO. AF_01/2020</v>
      </c>
      <c r="E216" s="231" t="str">
        <f>IFERROR(VLOOKUP(A216,MEMORIA!$A:$I,5,FALSE),"NÃO TEM")</f>
        <v>UN</v>
      </c>
      <c r="F216" s="233">
        <f>IFERROR(VLOOKUP(A216,MEMORIA!$A:$I,6,FALSE),"NÃO TEM")</f>
        <v>8</v>
      </c>
      <c r="G216" s="233">
        <f>IFERROR(VLOOKUP(A216,MEMORIA!$A:$I,7,FALSE),"NÃO TEM")</f>
        <v>35.28</v>
      </c>
      <c r="H216" s="233">
        <f t="shared" si="12"/>
        <v>44.91</v>
      </c>
      <c r="I216" s="233">
        <f t="shared" si="13"/>
        <v>359.28</v>
      </c>
      <c r="J216" s="234">
        <f t="shared" si="14"/>
        <v>1.1130495712463536E-4</v>
      </c>
      <c r="K216" s="235">
        <f t="shared" si="15"/>
        <v>0.99895997029736416</v>
      </c>
    </row>
    <row r="217" spans="1:11" ht="30" x14ac:dyDescent="0.2">
      <c r="A217" s="231" t="s">
        <v>736</v>
      </c>
      <c r="B217" s="231">
        <f>IFERROR(VLOOKUP(A217,MEMORIA!$A:$I,2,FALSE),"NÃO TEM")</f>
        <v>97663</v>
      </c>
      <c r="C217" s="231" t="str">
        <f>IFERROR(VLOOKUP(A217,MEMORIA!$A:$I,4,FALSE),"NÃO TEM")</f>
        <v>SINAPI</v>
      </c>
      <c r="D217" s="232" t="str">
        <f>IFERROR(VLOOKUP(A217,MEMORIA!$A:$I,3,FALSE),"NÃO TEM")</f>
        <v>REMOÇÃO DE LOUÇAS, DE FORMA MANUAL, SEM REAPROVEITAMENTO. AF_12/2017</v>
      </c>
      <c r="E217" s="231" t="str">
        <f>IFERROR(VLOOKUP(A217,MEMORIA!$A:$I,5,FALSE),"NÃO TEM")</f>
        <v>UN</v>
      </c>
      <c r="F217" s="233">
        <f>IFERROR(VLOOKUP(A217,MEMORIA!$A:$I,6,FALSE),"NÃO TEM")</f>
        <v>16</v>
      </c>
      <c r="G217" s="233">
        <f>IFERROR(VLOOKUP(A217,MEMORIA!$A:$I,7,FALSE),"NÃO TEM")</f>
        <v>11.76</v>
      </c>
      <c r="H217" s="233">
        <f t="shared" si="12"/>
        <v>14.97</v>
      </c>
      <c r="I217" s="233">
        <f t="shared" si="13"/>
        <v>239.52</v>
      </c>
      <c r="J217" s="234">
        <f t="shared" si="14"/>
        <v>7.4203304749756918E-5</v>
      </c>
      <c r="K217" s="235">
        <f t="shared" si="15"/>
        <v>0.99903417360211388</v>
      </c>
    </row>
    <row r="218" spans="1:11" ht="30" x14ac:dyDescent="0.2">
      <c r="A218" s="231" t="s">
        <v>544</v>
      </c>
      <c r="B218" s="231">
        <f>IFERROR(VLOOKUP(A218,MEMORIA!$A:$I,2,FALSE),"NÃO TEM")</f>
        <v>97663</v>
      </c>
      <c r="C218" s="231" t="str">
        <f>IFERROR(VLOOKUP(A218,MEMORIA!$A:$I,4,FALSE),"NÃO TEM")</f>
        <v>SINAPI</v>
      </c>
      <c r="D218" s="232" t="str">
        <f>IFERROR(VLOOKUP(A218,MEMORIA!$A:$I,3,FALSE),"NÃO TEM")</f>
        <v>REMOÇÃO DE LOUÇAS, DE FORMA MANUAL, SEM REAPROVEITAMENTO. AF_12/2017</v>
      </c>
      <c r="E218" s="231" t="str">
        <f>IFERROR(VLOOKUP(A218,MEMORIA!$A:$I,5,FALSE),"NÃO TEM")</f>
        <v>UN</v>
      </c>
      <c r="F218" s="233">
        <f>IFERROR(VLOOKUP(A218,MEMORIA!$A:$I,6,FALSE),"NÃO TEM")</f>
        <v>18</v>
      </c>
      <c r="G218" s="233">
        <f>IFERROR(VLOOKUP(A218,MEMORIA!$A:$I,7,FALSE),"NÃO TEM")</f>
        <v>11.76</v>
      </c>
      <c r="H218" s="233">
        <f t="shared" si="12"/>
        <v>14.97</v>
      </c>
      <c r="I218" s="233">
        <f t="shared" si="13"/>
        <v>269.45999999999998</v>
      </c>
      <c r="J218" s="234">
        <f t="shared" si="14"/>
        <v>8.3478717843476517E-5</v>
      </c>
      <c r="K218" s="235">
        <f t="shared" si="15"/>
        <v>0.99911765231995731</v>
      </c>
    </row>
    <row r="219" spans="1:11" ht="30" x14ac:dyDescent="0.2">
      <c r="A219" s="231" t="s">
        <v>389</v>
      </c>
      <c r="B219" s="231">
        <f>IFERROR(VLOOKUP(A219,MEMORIA!$A:$I,2,FALSE),"NÃO TEM")</f>
        <v>100849</v>
      </c>
      <c r="C219" s="231" t="str">
        <f>IFERROR(VLOOKUP(A219,MEMORIA!$A:$I,4,FALSE),"NÃO TEM")</f>
        <v>SINAPI</v>
      </c>
      <c r="D219" s="232" t="str">
        <f>IFERROR(VLOOKUP(A219,MEMORIA!$A:$I,3,FALSE),"NÃO TEM")</f>
        <v>ASSENTO SANITÁRIO CONVENCIONAL - FORNECIMENTO E INSTALACAO. AF_01/2020</v>
      </c>
      <c r="E219" s="231" t="str">
        <f>IFERROR(VLOOKUP(A219,MEMORIA!$A:$I,5,FALSE),"NÃO TEM")</f>
        <v>UN</v>
      </c>
      <c r="F219" s="233">
        <f>IFERROR(VLOOKUP(A219,MEMORIA!$A:$I,6,FALSE),"NÃO TEM")</f>
        <v>4</v>
      </c>
      <c r="G219" s="233">
        <f>IFERROR(VLOOKUP(A219,MEMORIA!$A:$I,7,FALSE),"NÃO TEM")</f>
        <v>46.68</v>
      </c>
      <c r="H219" s="233">
        <f t="shared" si="12"/>
        <v>59.42</v>
      </c>
      <c r="I219" s="233">
        <f t="shared" si="13"/>
        <v>237.68</v>
      </c>
      <c r="J219" s="234">
        <f t="shared" si="14"/>
        <v>7.3633272682541008E-5</v>
      </c>
      <c r="K219" s="235">
        <f t="shared" si="15"/>
        <v>0.99919128559263981</v>
      </c>
    </row>
    <row r="220" spans="1:11" ht="30" x14ac:dyDescent="0.2">
      <c r="A220" s="231" t="s">
        <v>740</v>
      </c>
      <c r="B220" s="231">
        <f>IFERROR(VLOOKUP(A220,MEMORIA!$A:$I,2,FALSE),"NÃO TEM")</f>
        <v>97640</v>
      </c>
      <c r="C220" s="231" t="str">
        <f>IFERROR(VLOOKUP(A220,MEMORIA!$A:$I,4,FALSE),"NÃO TEM")</f>
        <v>SINAPI</v>
      </c>
      <c r="D220" s="232" t="str">
        <f>IFERROR(VLOOKUP(A220,MEMORIA!$A:$I,3,FALSE),"NÃO TEM")</f>
        <v>REMOÇÃO DE FORROS DE DRYWALL, PVC E FIBROMINERAL, DE FORMA MANUAL, SEM REAPROVEITAMENTO. AF_12/2017</v>
      </c>
      <c r="E220" s="231" t="str">
        <f>IFERROR(VLOOKUP(A220,MEMORIA!$A:$I,5,FALSE),"NÃO TEM")</f>
        <v>m²</v>
      </c>
      <c r="F220" s="233">
        <f>IFERROR(VLOOKUP(A220,MEMORIA!$A:$I,6,FALSE),"NÃO TEM")</f>
        <v>102.92000000000002</v>
      </c>
      <c r="G220" s="233">
        <f>IFERROR(VLOOKUP(A220,MEMORIA!$A:$I,7,FALSE),"NÃO TEM")</f>
        <v>1.73</v>
      </c>
      <c r="H220" s="233">
        <f t="shared" si="12"/>
        <v>2.2000000000000002</v>
      </c>
      <c r="I220" s="233">
        <f t="shared" si="13"/>
        <v>226.42</v>
      </c>
      <c r="J220" s="234">
        <f t="shared" si="14"/>
        <v>7.014492427120891E-5</v>
      </c>
      <c r="K220" s="235">
        <f t="shared" si="15"/>
        <v>0.99926143051691096</v>
      </c>
    </row>
    <row r="221" spans="1:11" ht="30" x14ac:dyDescent="0.2">
      <c r="A221" s="231" t="s">
        <v>548</v>
      </c>
      <c r="B221" s="231">
        <f>IFERROR(VLOOKUP(A221,MEMORIA!$A:$I,2,FALSE),"NÃO TEM")</f>
        <v>97640</v>
      </c>
      <c r="C221" s="231" t="str">
        <f>IFERROR(VLOOKUP(A221,MEMORIA!$A:$I,4,FALSE),"NÃO TEM")</f>
        <v>SINAPI</v>
      </c>
      <c r="D221" s="232" t="str">
        <f>IFERROR(VLOOKUP(A221,MEMORIA!$A:$I,3,FALSE),"NÃO TEM")</f>
        <v>REMOÇÃO DE FORROS DE DRYWALL, PVC E FIBROMINERAL, DE FORMA MANUAL, SEM REAPROVEITAMENTO. AF_12/2017</v>
      </c>
      <c r="E221" s="231" t="str">
        <f>IFERROR(VLOOKUP(A221,MEMORIA!$A:$I,5,FALSE),"NÃO TEM")</f>
        <v>m²</v>
      </c>
      <c r="F221" s="233">
        <f>IFERROR(VLOOKUP(A221,MEMORIA!$A:$I,6,FALSE),"NÃO TEM")</f>
        <v>102.92000000000002</v>
      </c>
      <c r="G221" s="233">
        <f>IFERROR(VLOOKUP(A221,MEMORIA!$A:$I,7,FALSE),"NÃO TEM")</f>
        <v>1.73</v>
      </c>
      <c r="H221" s="233">
        <f t="shared" si="12"/>
        <v>2.2000000000000002</v>
      </c>
      <c r="I221" s="233">
        <f t="shared" si="13"/>
        <v>226.42</v>
      </c>
      <c r="J221" s="234">
        <f t="shared" si="14"/>
        <v>7.014492427120891E-5</v>
      </c>
      <c r="K221" s="235">
        <f t="shared" si="15"/>
        <v>0.99933157544118212</v>
      </c>
    </row>
    <row r="222" spans="1:11" ht="30" x14ac:dyDescent="0.2">
      <c r="A222" s="231" t="s">
        <v>632</v>
      </c>
      <c r="B222" s="231" t="str">
        <f>IFERROR(VLOOKUP(A222,MEMORIA!$A:$I,2,FALSE),"NÃO TEM")</f>
        <v>ED-50223</v>
      </c>
      <c r="C222" s="231" t="str">
        <f>IFERROR(VLOOKUP(A222,MEMORIA!$A:$I,4,FALSE),"NÃO TEM")</f>
        <v>SETOP</v>
      </c>
      <c r="D222" s="232" t="str">
        <f>IFERROR(VLOOKUP(A222,MEMORIA!$A:$I,3,FALSE),"NÃO TEM")</f>
        <v>PONTO DE ESGOTO COM REDE DN 40MM, INCLUSIVE ABERTURA E ENCHIMENTO DE RASGOS EM ALVENARIA.</v>
      </c>
      <c r="E222" s="231" t="str">
        <f>IFERROR(VLOOKUP(A222,MEMORIA!$A:$I,5,FALSE),"NÃO TEM")</f>
        <v>un</v>
      </c>
      <c r="F222" s="233">
        <f>IFERROR(VLOOKUP(A222,MEMORIA!$A:$I,6,FALSE),"NÃO TEM")</f>
        <v>1</v>
      </c>
      <c r="G222" s="233">
        <f>IFERROR(VLOOKUP(A222,MEMORIA!$A:$I,7,FALSE),"NÃO TEM")</f>
        <v>163.38</v>
      </c>
      <c r="H222" s="233">
        <f t="shared" si="12"/>
        <v>207.98</v>
      </c>
      <c r="I222" s="233">
        <f t="shared" si="13"/>
        <v>207.98</v>
      </c>
      <c r="J222" s="234">
        <f t="shared" si="14"/>
        <v>6.443221159758869E-5</v>
      </c>
      <c r="K222" s="235">
        <f t="shared" si="15"/>
        <v>0.99939600765277969</v>
      </c>
    </row>
    <row r="223" spans="1:11" ht="30" x14ac:dyDescent="0.2">
      <c r="A223" s="231" t="s">
        <v>393</v>
      </c>
      <c r="B223" s="231">
        <f>IFERROR(VLOOKUP(A223,MEMORIA!$A:$I,2,FALSE),"NÃO TEM")</f>
        <v>86882</v>
      </c>
      <c r="C223" s="231" t="str">
        <f>IFERROR(VLOOKUP(A223,MEMORIA!$A:$I,4,FALSE),"NÃO TEM")</f>
        <v>SINAPI</v>
      </c>
      <c r="D223" s="232" t="str">
        <f>IFERROR(VLOOKUP(A223,MEMORIA!$A:$I,3,FALSE),"NÃO TEM")</f>
        <v>SIFÃO DO TIPO GARRAFA/COPO EM PVC 1.1/4  X 1.1/2? - FORNECIMENTO E INSTALAÇÃO. AF_01/2020</v>
      </c>
      <c r="E223" s="231" t="str">
        <f>IFERROR(VLOOKUP(A223,MEMORIA!$A:$I,5,FALSE),"NÃO TEM")</f>
        <v>UN</v>
      </c>
      <c r="F223" s="233">
        <f>IFERROR(VLOOKUP(A223,MEMORIA!$A:$I,6,FALSE),"NÃO TEM")</f>
        <v>7</v>
      </c>
      <c r="G223" s="233">
        <f>IFERROR(VLOOKUP(A223,MEMORIA!$A:$I,7,FALSE),"NÃO TEM")</f>
        <v>21.23</v>
      </c>
      <c r="H223" s="233">
        <f t="shared" si="12"/>
        <v>27.03</v>
      </c>
      <c r="I223" s="233">
        <f t="shared" si="13"/>
        <v>189.21</v>
      </c>
      <c r="J223" s="234">
        <f t="shared" si="14"/>
        <v>5.8617264911913435E-5</v>
      </c>
      <c r="K223" s="235">
        <f t="shared" si="15"/>
        <v>0.99945462491769166</v>
      </c>
    </row>
    <row r="224" spans="1:11" ht="30" x14ac:dyDescent="0.2">
      <c r="A224" s="231" t="s">
        <v>622</v>
      </c>
      <c r="B224" s="231">
        <f>IFERROR(VLOOKUP(A224,MEMORIA!$A:$I,2,FALSE),"NÃO TEM")</f>
        <v>86882</v>
      </c>
      <c r="C224" s="231" t="str">
        <f>IFERROR(VLOOKUP(A224,MEMORIA!$A:$I,4,FALSE),"NÃO TEM")</f>
        <v>SINAPI</v>
      </c>
      <c r="D224" s="232" t="str">
        <f>IFERROR(VLOOKUP(A224,MEMORIA!$A:$I,3,FALSE),"NÃO TEM")</f>
        <v>SIFÃO DO TIPO GARRAFA/COPO EM PVC 1.1/4  X 1.1/2? - FORNECIMENTO E INSTALAÇÃO. AF_01/2020</v>
      </c>
      <c r="E224" s="231" t="str">
        <f>IFERROR(VLOOKUP(A224,MEMORIA!$A:$I,5,FALSE),"NÃO TEM")</f>
        <v>UN</v>
      </c>
      <c r="F224" s="233">
        <f>IFERROR(VLOOKUP(A224,MEMORIA!$A:$I,6,FALSE),"NÃO TEM")</f>
        <v>7</v>
      </c>
      <c r="G224" s="233">
        <f>IFERROR(VLOOKUP(A224,MEMORIA!$A:$I,7,FALSE),"NÃO TEM")</f>
        <v>21.23</v>
      </c>
      <c r="H224" s="233">
        <f t="shared" si="12"/>
        <v>27.03</v>
      </c>
      <c r="I224" s="233">
        <f t="shared" si="13"/>
        <v>189.21</v>
      </c>
      <c r="J224" s="234">
        <f t="shared" si="14"/>
        <v>5.8617264911913435E-5</v>
      </c>
      <c r="K224" s="235">
        <f t="shared" si="15"/>
        <v>0.99951324218260362</v>
      </c>
    </row>
    <row r="225" spans="1:11" ht="30" x14ac:dyDescent="0.2">
      <c r="A225" s="231" t="s">
        <v>455</v>
      </c>
      <c r="B225" s="231">
        <f>IFERROR(VLOOKUP(A225,MEMORIA!$A:$I,2,FALSE),"NÃO TEM")</f>
        <v>95544</v>
      </c>
      <c r="C225" s="231" t="str">
        <f>IFERROR(VLOOKUP(A225,MEMORIA!$A:$I,4,FALSE),"NÃO TEM")</f>
        <v>SINAPI</v>
      </c>
      <c r="D225" s="232" t="str">
        <f>IFERROR(VLOOKUP(A225,MEMORIA!$A:$I,3,FALSE),"NÃO TEM")</f>
        <v>PAPELEIRA DE PAREDE EM METAL CROMADO SEM TAMPA, INCLUSO FIXAÇÃO. AF_01/2020</v>
      </c>
      <c r="E225" s="231" t="str">
        <f>IFERROR(VLOOKUP(A225,MEMORIA!$A:$I,5,FALSE),"NÃO TEM")</f>
        <v>UN</v>
      </c>
      <c r="F225" s="233">
        <f>IFERROR(VLOOKUP(A225,MEMORIA!$A:$I,6,FALSE),"NÃO TEM")</f>
        <v>4</v>
      </c>
      <c r="G225" s="233">
        <f>IFERROR(VLOOKUP(A225,MEMORIA!$A:$I,7,FALSE),"NÃO TEM")</f>
        <v>35.28</v>
      </c>
      <c r="H225" s="233">
        <f t="shared" si="12"/>
        <v>44.91</v>
      </c>
      <c r="I225" s="233">
        <f t="shared" si="13"/>
        <v>179.64</v>
      </c>
      <c r="J225" s="234">
        <f t="shared" si="14"/>
        <v>5.5652478562317678E-5</v>
      </c>
      <c r="K225" s="235">
        <f t="shared" si="15"/>
        <v>0.99956889466116594</v>
      </c>
    </row>
    <row r="226" spans="1:11" ht="30" x14ac:dyDescent="0.2">
      <c r="A226" s="231" t="s">
        <v>491</v>
      </c>
      <c r="B226" s="231">
        <f>IFERROR(VLOOKUP(A226,MEMORIA!$A:$I,2,FALSE),"NÃO TEM")</f>
        <v>93358</v>
      </c>
      <c r="C226" s="231" t="str">
        <f>IFERROR(VLOOKUP(A226,MEMORIA!$A:$I,4,FALSE),"NÃO TEM")</f>
        <v>SINAPI</v>
      </c>
      <c r="D226" s="232" t="str">
        <f>IFERROR(VLOOKUP(A226,MEMORIA!$A:$I,3,FALSE),"NÃO TEM")</f>
        <v>ESCAVAÇÃO MANUAL DE VALA COM PROFUNDIDADE MENOR OU IGUAL A 1,30 M. AF_02/2021</v>
      </c>
      <c r="E226" s="231" t="str">
        <f>IFERROR(VLOOKUP(A226,MEMORIA!$A:$I,5,FALSE),"NÃO TEM")</f>
        <v>m³</v>
      </c>
      <c r="F226" s="233">
        <f>IFERROR(VLOOKUP(A226,MEMORIA!$A:$I,6,FALSE),"NÃO TEM")</f>
        <v>1.73</v>
      </c>
      <c r="G226" s="233">
        <f>IFERROR(VLOOKUP(A226,MEMORIA!$A:$I,7,FALSE),"NÃO TEM")</f>
        <v>79.78</v>
      </c>
      <c r="H226" s="233">
        <f t="shared" si="12"/>
        <v>101.56</v>
      </c>
      <c r="I226" s="233">
        <f t="shared" si="13"/>
        <v>175.7</v>
      </c>
      <c r="J226" s="234">
        <f t="shared" si="14"/>
        <v>5.4431866418387977E-5</v>
      </c>
      <c r="K226" s="235">
        <f t="shared" si="15"/>
        <v>0.99962332652758434</v>
      </c>
    </row>
    <row r="227" spans="1:11" ht="30" x14ac:dyDescent="0.2">
      <c r="A227" s="231" t="s">
        <v>541</v>
      </c>
      <c r="B227" s="231" t="str">
        <f>IFERROR(VLOOKUP(A227,MEMORIA!$A:$I,2,FALSE),"NÃO TEM")</f>
        <v>10.02.16U</v>
      </c>
      <c r="C227" s="231" t="str">
        <f>IFERROR(VLOOKUP(A227,MEMORIA!$A:$I,4,FALSE),"NÃO TEM")</f>
        <v>COMPESA</v>
      </c>
      <c r="D227" s="232" t="str">
        <f>IFERROR(VLOOKUP(A227,MEMORIA!$A:$I,3,FALSE),"NÃO TEM")</f>
        <v>DEMOLIÇÃO MECANIZADA DE CONCRETO SIMPLES COM UTILIZAÇÃO DE MARTELETE ROMPEDOR .</v>
      </c>
      <c r="E227" s="231" t="str">
        <f>IFERROR(VLOOKUP(A227,MEMORIA!$A:$I,5,FALSE),"NÃO TEM")</f>
        <v>m³</v>
      </c>
      <c r="F227" s="233">
        <f>IFERROR(VLOOKUP(A227,MEMORIA!$A:$I,6,FALSE),"NÃO TEM")</f>
        <v>0.73050000000000004</v>
      </c>
      <c r="G227" s="233">
        <f>IFERROR(VLOOKUP(A227,MEMORIA!$A:$I,7,FALSE),"NÃO TEM")</f>
        <v>181.26</v>
      </c>
      <c r="H227" s="233">
        <f t="shared" si="12"/>
        <v>230.74</v>
      </c>
      <c r="I227" s="233">
        <f t="shared" si="13"/>
        <v>168.56</v>
      </c>
      <c r="J227" s="234">
        <f t="shared" si="14"/>
        <v>5.2219894157561059E-5</v>
      </c>
      <c r="K227" s="235">
        <f t="shared" si="15"/>
        <v>0.99967554642174195</v>
      </c>
    </row>
    <row r="228" spans="1:11" ht="30" x14ac:dyDescent="0.2">
      <c r="A228" s="231" t="s">
        <v>492</v>
      </c>
      <c r="B228" s="231">
        <f>IFERROR(VLOOKUP(A228,MEMORIA!$A:$I,2,FALSE),"NÃO TEM")</f>
        <v>96619</v>
      </c>
      <c r="C228" s="231" t="str">
        <f>IFERROR(VLOOKUP(A228,MEMORIA!$A:$I,4,FALSE),"NÃO TEM")</f>
        <v>SINAPI</v>
      </c>
      <c r="D228" s="232" t="str">
        <f>IFERROR(VLOOKUP(A228,MEMORIA!$A:$I,3,FALSE),"NÃO TEM")</f>
        <v>LASTRO DE CONCRETO MAGRO, APLICADO EM BLOCOS DE COROAMENTO OU SAPATAS, ESPESSURA DE 5 CM. AF_01/2024</v>
      </c>
      <c r="E228" s="231" t="str">
        <f>IFERROR(VLOOKUP(A228,MEMORIA!$A:$I,5,FALSE),"NÃO TEM")</f>
        <v>m²</v>
      </c>
      <c r="F228" s="233">
        <f>IFERROR(VLOOKUP(A228,MEMORIA!$A:$I,6,FALSE),"NÃO TEM")</f>
        <v>2.88</v>
      </c>
      <c r="G228" s="233">
        <f>IFERROR(VLOOKUP(A228,MEMORIA!$A:$I,7,FALSE),"NÃO TEM")</f>
        <v>37.68</v>
      </c>
      <c r="H228" s="233">
        <f t="shared" si="12"/>
        <v>47.97</v>
      </c>
      <c r="I228" s="233">
        <f t="shared" si="13"/>
        <v>138.15</v>
      </c>
      <c r="J228" s="234">
        <f t="shared" si="14"/>
        <v>4.2798875046672172E-5</v>
      </c>
      <c r="K228" s="235">
        <f t="shared" si="15"/>
        <v>0.9997183452967886</v>
      </c>
    </row>
    <row r="229" spans="1:11" ht="30" x14ac:dyDescent="0.2">
      <c r="A229" s="231" t="s">
        <v>499</v>
      </c>
      <c r="B229" s="231">
        <f>IFERROR(VLOOKUP(A229,MEMORIA!$A:$I,2,FALSE),"NÃO TEM")</f>
        <v>100860</v>
      </c>
      <c r="C229" s="231" t="str">
        <f>IFERROR(VLOOKUP(A229,MEMORIA!$A:$I,4,FALSE),"NÃO TEM")</f>
        <v>SINAPI</v>
      </c>
      <c r="D229" s="232" t="str">
        <f>IFERROR(VLOOKUP(A229,MEMORIA!$A:$I,3,FALSE),"NÃO TEM")</f>
        <v>CHUVEIRO ELÉTRICO COMUM CORPO PLÁSTICO, TIPO DUCHA - FORNECIMENTO E INSTALAÇÃO. AF_01/2020</v>
      </c>
      <c r="E229" s="231" t="str">
        <f>IFERROR(VLOOKUP(A229,MEMORIA!$A:$I,5,FALSE),"NÃO TEM")</f>
        <v>UN</v>
      </c>
      <c r="F229" s="233">
        <f>IFERROR(VLOOKUP(A229,MEMORIA!$A:$I,6,FALSE),"NÃO TEM")</f>
        <v>1</v>
      </c>
      <c r="G229" s="233">
        <f>IFERROR(VLOOKUP(A229,MEMORIA!$A:$I,7,FALSE),"NÃO TEM")</f>
        <v>103.67</v>
      </c>
      <c r="H229" s="233">
        <f t="shared" si="12"/>
        <v>131.97</v>
      </c>
      <c r="I229" s="233">
        <f t="shared" si="13"/>
        <v>131.97</v>
      </c>
      <c r="J229" s="234">
        <f t="shared" si="14"/>
        <v>4.0884310820914413E-5</v>
      </c>
      <c r="K229" s="235">
        <f t="shared" si="15"/>
        <v>0.99975922960760955</v>
      </c>
    </row>
    <row r="230" spans="1:11" ht="30" x14ac:dyDescent="0.2">
      <c r="A230" s="231" t="s">
        <v>737</v>
      </c>
      <c r="B230" s="231">
        <f>IFERROR(VLOOKUP(A230,MEMORIA!$A:$I,2,FALSE),"NÃO TEM")</f>
        <v>97666</v>
      </c>
      <c r="C230" s="231" t="str">
        <f>IFERROR(VLOOKUP(A230,MEMORIA!$A:$I,4,FALSE),"NÃO TEM")</f>
        <v>SINAPI</v>
      </c>
      <c r="D230" s="232" t="str">
        <f>IFERROR(VLOOKUP(A230,MEMORIA!$A:$I,3,FALSE),"NÃO TEM")</f>
        <v>REMOÇÃO DE ACESSÓRIOS/MTEAIS, DE FORMA MANUAL, SEM REAPROVEITAMENTO. AF_12/2017</v>
      </c>
      <c r="E230" s="231" t="str">
        <f>IFERROR(VLOOKUP(A230,MEMORIA!$A:$I,5,FALSE),"NÃO TEM")</f>
        <v>UN</v>
      </c>
      <c r="F230" s="233">
        <f>IFERROR(VLOOKUP(A230,MEMORIA!$A:$I,6,FALSE),"NÃO TEM")</f>
        <v>12</v>
      </c>
      <c r="G230" s="233">
        <f>IFERROR(VLOOKUP(A230,MEMORIA!$A:$I,7,FALSE),"NÃO TEM")</f>
        <v>8.57</v>
      </c>
      <c r="H230" s="233">
        <f t="shared" si="12"/>
        <v>10.91</v>
      </c>
      <c r="I230" s="233">
        <f t="shared" si="13"/>
        <v>130.91999999999999</v>
      </c>
      <c r="J230" s="234">
        <f t="shared" si="14"/>
        <v>4.0559020782557508E-5</v>
      </c>
      <c r="K230" s="235">
        <f t="shared" si="15"/>
        <v>0.99979978862839214</v>
      </c>
    </row>
    <row r="231" spans="1:11" ht="30" x14ac:dyDescent="0.2">
      <c r="A231" s="231" t="s">
        <v>545</v>
      </c>
      <c r="B231" s="231">
        <f>IFERROR(VLOOKUP(A231,MEMORIA!$A:$I,2,FALSE),"NÃO TEM")</f>
        <v>97666</v>
      </c>
      <c r="C231" s="231" t="str">
        <f>IFERROR(VLOOKUP(A231,MEMORIA!$A:$I,4,FALSE),"NÃO TEM")</f>
        <v>SINAPI</v>
      </c>
      <c r="D231" s="232" t="str">
        <f>IFERROR(VLOOKUP(A231,MEMORIA!$A:$I,3,FALSE),"NÃO TEM")</f>
        <v>REMOÇÃO DE ACESSÓRIOS/MTEAIS, DE FORMA MANUAL, SEM REAPROVEITAMENTO. AF_12/2017</v>
      </c>
      <c r="E231" s="231" t="str">
        <f>IFERROR(VLOOKUP(A231,MEMORIA!$A:$I,5,FALSE),"NÃO TEM")</f>
        <v>UN</v>
      </c>
      <c r="F231" s="233">
        <f>IFERROR(VLOOKUP(A231,MEMORIA!$A:$I,6,FALSE),"NÃO TEM")</f>
        <v>16</v>
      </c>
      <c r="G231" s="233">
        <f>IFERROR(VLOOKUP(A231,MEMORIA!$A:$I,7,FALSE),"NÃO TEM")</f>
        <v>8.57</v>
      </c>
      <c r="H231" s="233">
        <f t="shared" si="12"/>
        <v>10.91</v>
      </c>
      <c r="I231" s="233">
        <f t="shared" si="13"/>
        <v>174.56</v>
      </c>
      <c r="J231" s="234">
        <f t="shared" si="14"/>
        <v>5.4078694376743346E-5</v>
      </c>
      <c r="K231" s="235">
        <f t="shared" si="15"/>
        <v>0.99985386732276893</v>
      </c>
    </row>
    <row r="232" spans="1:11" ht="30" x14ac:dyDescent="0.2">
      <c r="A232" s="231" t="s">
        <v>738</v>
      </c>
      <c r="B232" s="231">
        <f>IFERROR(VLOOKUP(A232,MEMORIA!$A:$I,2,FALSE),"NÃO TEM")</f>
        <v>97665</v>
      </c>
      <c r="C232" s="231" t="str">
        <f>IFERROR(VLOOKUP(A232,MEMORIA!$A:$I,4,FALSE),"NÃO TEM")</f>
        <v>SINAPI</v>
      </c>
      <c r="D232" s="232" t="str">
        <f>IFERROR(VLOOKUP(A232,MEMORIA!$A:$I,3,FALSE),"NÃO TEM")</f>
        <v>REMOÇÃO DE LUMINÁRIAS, DE FORMA MANUAL, SEM REAPROVEITAMENTO. AF_12/2017</v>
      </c>
      <c r="E232" s="231" t="str">
        <f>IFERROR(VLOOKUP(A232,MEMORIA!$A:$I,5,FALSE),"NÃO TEM")</f>
        <v>UN</v>
      </c>
      <c r="F232" s="233">
        <f>IFERROR(VLOOKUP(A232,MEMORIA!$A:$I,6,FALSE),"NÃO TEM")</f>
        <v>44</v>
      </c>
      <c r="G232" s="233">
        <f>IFERROR(VLOOKUP(A232,MEMORIA!$A:$I,7,FALSE),"NÃO TEM")</f>
        <v>1.68</v>
      </c>
      <c r="H232" s="233">
        <f t="shared" si="12"/>
        <v>2.14</v>
      </c>
      <c r="I232" s="233">
        <f t="shared" si="13"/>
        <v>94.16</v>
      </c>
      <c r="J232" s="234">
        <f t="shared" si="14"/>
        <v>2.9170771439700698E-5</v>
      </c>
      <c r="K232" s="235">
        <f t="shared" si="15"/>
        <v>0.99988303809420864</v>
      </c>
    </row>
    <row r="233" spans="1:11" ht="30" x14ac:dyDescent="0.2">
      <c r="A233" s="231" t="s">
        <v>546</v>
      </c>
      <c r="B233" s="231">
        <f>IFERROR(VLOOKUP(A233,MEMORIA!$A:$I,2,FALSE),"NÃO TEM")</f>
        <v>97665</v>
      </c>
      <c r="C233" s="231" t="str">
        <f>IFERROR(VLOOKUP(A233,MEMORIA!$A:$I,4,FALSE),"NÃO TEM")</f>
        <v>SINAPI</v>
      </c>
      <c r="D233" s="232" t="str">
        <f>IFERROR(VLOOKUP(A233,MEMORIA!$A:$I,3,FALSE),"NÃO TEM")</f>
        <v>REMOÇÃO DE LUMINÁRIAS, DE FORMA MANUAL, SEM REAPROVEITAMENTO. AF_12/2017</v>
      </c>
      <c r="E233" s="231" t="str">
        <f>IFERROR(VLOOKUP(A233,MEMORIA!$A:$I,5,FALSE),"NÃO TEM")</f>
        <v>UN</v>
      </c>
      <c r="F233" s="233">
        <f>IFERROR(VLOOKUP(A233,MEMORIA!$A:$I,6,FALSE),"NÃO TEM")</f>
        <v>71</v>
      </c>
      <c r="G233" s="233">
        <f>IFERROR(VLOOKUP(A233,MEMORIA!$A:$I,7,FALSE),"NÃO TEM")</f>
        <v>1.68</v>
      </c>
      <c r="H233" s="233">
        <f t="shared" si="12"/>
        <v>2.14</v>
      </c>
      <c r="I233" s="233">
        <f t="shared" si="13"/>
        <v>151.94</v>
      </c>
      <c r="J233" s="234">
        <f t="shared" si="14"/>
        <v>4.7071017550426123E-5</v>
      </c>
      <c r="K233" s="235">
        <f t="shared" si="15"/>
        <v>0.99993010911175906</v>
      </c>
    </row>
    <row r="234" spans="1:11" ht="30" x14ac:dyDescent="0.2">
      <c r="A234" s="231" t="s">
        <v>392</v>
      </c>
      <c r="B234" s="231">
        <f>IFERROR(VLOOKUP(A234,MEMORIA!$A:$I,2,FALSE),"NÃO TEM")</f>
        <v>86885</v>
      </c>
      <c r="C234" s="231" t="str">
        <f>IFERROR(VLOOKUP(A234,MEMORIA!$A:$I,4,FALSE),"NÃO TEM")</f>
        <v>SINAPI</v>
      </c>
      <c r="D234" s="232" t="str">
        <f>IFERROR(VLOOKUP(A234,MEMORIA!$A:$I,3,FALSE),"NÃO TEM")</f>
        <v>ENGATE FLEXÍVEL EM PLÁSTICO BRANCO, 1/2' X 40CM - FORNECIMENTO E INSTALAÇÃO. AF_01/2020</v>
      </c>
      <c r="E234" s="231" t="str">
        <f>IFERROR(VLOOKUP(A234,MEMORIA!$A:$I,5,FALSE),"NÃO TEM")</f>
        <v>UN</v>
      </c>
      <c r="F234" s="233">
        <f>IFERROR(VLOOKUP(A234,MEMORIA!$A:$I,6,FALSE),"NÃO TEM")</f>
        <v>6</v>
      </c>
      <c r="G234" s="233">
        <f>IFERROR(VLOOKUP(A234,MEMORIA!$A:$I,7,FALSE),"NÃO TEM")</f>
        <v>11.44</v>
      </c>
      <c r="H234" s="233">
        <f t="shared" si="12"/>
        <v>14.56</v>
      </c>
      <c r="I234" s="233">
        <f t="shared" si="13"/>
        <v>87.36</v>
      </c>
      <c r="J234" s="234">
        <f t="shared" si="14"/>
        <v>2.7064131191294106E-5</v>
      </c>
      <c r="K234" s="235">
        <f t="shared" si="15"/>
        <v>0.9999571732429503</v>
      </c>
    </row>
    <row r="235" spans="1:11" ht="30" x14ac:dyDescent="0.2">
      <c r="A235" s="231" t="s">
        <v>623</v>
      </c>
      <c r="B235" s="231">
        <f>IFERROR(VLOOKUP(A235,MEMORIA!$A:$I,2,FALSE),"NÃO TEM")</f>
        <v>86885</v>
      </c>
      <c r="C235" s="231" t="str">
        <f>IFERROR(VLOOKUP(A235,MEMORIA!$A:$I,4,FALSE),"NÃO TEM")</f>
        <v>SINAPI</v>
      </c>
      <c r="D235" s="232" t="str">
        <f>IFERROR(VLOOKUP(A235,MEMORIA!$A:$I,3,FALSE),"NÃO TEM")</f>
        <v>ENGATE FLEXÍVEL EM PLÁSTICO BRANCO, 1/2' X 40CM - FORNECIMENTO E INSTALAÇÃO. AF_01/2020</v>
      </c>
      <c r="E235" s="231" t="str">
        <f>IFERROR(VLOOKUP(A235,MEMORIA!$A:$I,5,FALSE),"NÃO TEM")</f>
        <v>UN</v>
      </c>
      <c r="F235" s="233">
        <f>IFERROR(VLOOKUP(A235,MEMORIA!$A:$I,6,FALSE),"NÃO TEM")</f>
        <v>8</v>
      </c>
      <c r="G235" s="233">
        <f>IFERROR(VLOOKUP(A235,MEMORIA!$A:$I,7,FALSE),"NÃO TEM")</f>
        <v>11.44</v>
      </c>
      <c r="H235" s="233">
        <f t="shared" si="12"/>
        <v>14.56</v>
      </c>
      <c r="I235" s="233">
        <f t="shared" si="13"/>
        <v>116.48</v>
      </c>
      <c r="J235" s="234">
        <f t="shared" si="14"/>
        <v>3.6085508255058806E-5</v>
      </c>
      <c r="K235" s="235">
        <f t="shared" si="15"/>
        <v>0.99999325875120537</v>
      </c>
    </row>
    <row r="236" spans="1:11" ht="45" x14ac:dyDescent="0.2">
      <c r="A236" s="231" t="s">
        <v>500</v>
      </c>
      <c r="B236" s="231">
        <f>IFERROR(VLOOKUP(A236,MEMORIA!$A:$I,2,FALSE),"NÃO TEM")</f>
        <v>104327</v>
      </c>
      <c r="C236" s="231" t="str">
        <f>IFERROR(VLOOKUP(A236,MEMORIA!$A:$I,4,FALSE),"NÃO TEM")</f>
        <v>SINAPI</v>
      </c>
      <c r="D236" s="232" t="str">
        <f>IFERROR(VLOOKUP(A236,MEMORIA!$A:$I,3,FALSE),"NÃO TEM")</f>
        <v>RALO SIFONADO REDONDO, PVC, DN 100 X 40 MM, JUNTA SOLDÁVEL, FORNECIDO E INSTALADO EM RAMAL DE DESCARGA OU EM RAMAL DE ESGOTO SANITÁRIO. AF_08/2022</v>
      </c>
      <c r="E236" s="231" t="str">
        <f>IFERROR(VLOOKUP(A236,MEMORIA!$A:$I,5,FALSE),"NÃO TEM")</f>
        <v>UN</v>
      </c>
      <c r="F236" s="233">
        <f>IFERROR(VLOOKUP(A236,MEMORIA!$A:$I,6,FALSE),"NÃO TEM")</f>
        <v>1</v>
      </c>
      <c r="G236" s="233">
        <f>IFERROR(VLOOKUP(A236,MEMORIA!$A:$I,7,FALSE),"NÃO TEM")</f>
        <v>17.090000000000003</v>
      </c>
      <c r="H236" s="233">
        <f t="shared" si="12"/>
        <v>21.76</v>
      </c>
      <c r="I236" s="233">
        <f t="shared" si="13"/>
        <v>21.76</v>
      </c>
      <c r="J236" s="234">
        <f t="shared" si="14"/>
        <v>6.7412487949010962E-6</v>
      </c>
      <c r="K236" s="235">
        <f t="shared" si="15"/>
        <v>1.0000000000000002</v>
      </c>
    </row>
    <row r="237" spans="1:11" ht="15" x14ac:dyDescent="0.2">
      <c r="A237" s="236"/>
      <c r="B237" s="236"/>
      <c r="C237" s="236"/>
      <c r="D237" s="236"/>
      <c r="E237" s="236"/>
      <c r="F237" s="237"/>
      <c r="G237" s="237"/>
      <c r="H237" s="237"/>
      <c r="I237" s="237"/>
      <c r="J237" s="238"/>
      <c r="K237" s="238"/>
    </row>
    <row r="238" spans="1:11" ht="15.75" x14ac:dyDescent="0.2">
      <c r="A238" s="317" t="s">
        <v>518</v>
      </c>
      <c r="B238" s="317"/>
      <c r="C238" s="317"/>
      <c r="D238" s="317"/>
      <c r="E238" s="317"/>
      <c r="F238" s="317"/>
      <c r="G238" s="317"/>
      <c r="H238" s="317"/>
      <c r="I238" s="239">
        <f>SUM(I8:I236)</f>
        <v>3227888.5799999987</v>
      </c>
      <c r="J238" s="238"/>
      <c r="K238" s="238"/>
    </row>
  </sheetData>
  <mergeCells count="6">
    <mergeCell ref="A238:H238"/>
    <mergeCell ref="A6:K6"/>
    <mergeCell ref="E1:F1"/>
    <mergeCell ref="I1:K1"/>
    <mergeCell ref="I2:K2"/>
    <mergeCell ref="E2:H2"/>
  </mergeCells>
  <pageMargins left="0.18" right="0.26" top="0.39" bottom="0.46" header="0.27559055118110237" footer="0.31496062992125984"/>
  <pageSetup paperSize="9" scale="43" fitToHeight="0" orientation="portrait" r:id="rId1"/>
  <headerFooter>
    <oddHeader xml:space="preserve">&amp;L </oddHeader>
    <oddFooter xml:space="preserve">&amp;L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N22"/>
  <sheetViews>
    <sheetView view="pageBreakPreview" topLeftCell="A16" zoomScaleNormal="106" zoomScaleSheetLayoutView="100" workbookViewId="0">
      <selection activeCell="C5" sqref="C5:M5"/>
    </sheetView>
  </sheetViews>
  <sheetFormatPr defaultRowHeight="15" x14ac:dyDescent="0.25"/>
  <cols>
    <col min="1" max="1" width="6" customWidth="1"/>
    <col min="2" max="2" width="7.42578125" customWidth="1"/>
    <col min="3" max="3" width="14" customWidth="1"/>
    <col min="4" max="4" width="15.42578125" style="23" customWidth="1"/>
    <col min="5" max="5" width="17.140625" style="23" customWidth="1"/>
    <col min="6" max="6" width="12.42578125" style="23" customWidth="1"/>
    <col min="7" max="7" width="14.85546875" style="23" customWidth="1"/>
    <col min="8" max="8" width="13.140625" style="23" customWidth="1"/>
    <col min="9" max="9" width="14" style="23" customWidth="1"/>
    <col min="10" max="10" width="12.85546875" style="23" customWidth="1"/>
    <col min="11" max="11" width="14.5703125" style="23" customWidth="1"/>
    <col min="12" max="12" width="13.42578125" style="23" customWidth="1"/>
    <col min="13" max="13" width="14.140625" style="23" customWidth="1"/>
    <col min="14" max="14" width="11.7109375" bestFit="1" customWidth="1"/>
  </cols>
  <sheetData>
    <row r="1" spans="1:14" ht="17.25" customHeight="1" x14ac:dyDescent="0.25">
      <c r="A1" s="246" t="s">
        <v>674</v>
      </c>
      <c r="B1" s="246"/>
      <c r="C1" s="246"/>
      <c r="D1" s="246"/>
      <c r="E1" s="246"/>
      <c r="F1" s="246"/>
      <c r="G1" s="246"/>
      <c r="H1" s="246"/>
      <c r="I1" s="246"/>
      <c r="J1" s="246"/>
      <c r="K1" s="246"/>
      <c r="L1" s="246"/>
      <c r="M1" s="246"/>
    </row>
    <row r="2" spans="1:14" ht="18" customHeight="1" x14ac:dyDescent="0.25">
      <c r="A2" s="247"/>
      <c r="B2" s="247"/>
      <c r="C2" s="248" t="s">
        <v>468</v>
      </c>
      <c r="D2" s="248"/>
      <c r="E2" s="248"/>
      <c r="F2" s="248"/>
      <c r="G2" s="248"/>
      <c r="H2" s="248"/>
      <c r="I2" s="248"/>
      <c r="J2" s="248"/>
      <c r="K2" s="248"/>
      <c r="L2" s="248"/>
      <c r="M2" s="248"/>
    </row>
    <row r="3" spans="1:14" ht="27.75" customHeight="1" x14ac:dyDescent="0.25">
      <c r="A3" s="247"/>
      <c r="B3" s="247"/>
      <c r="C3" s="248"/>
      <c r="D3" s="248"/>
      <c r="E3" s="248"/>
      <c r="F3" s="248"/>
      <c r="G3" s="248"/>
      <c r="H3" s="248"/>
      <c r="I3" s="248"/>
      <c r="J3" s="248"/>
      <c r="K3" s="248"/>
      <c r="L3" s="248"/>
      <c r="M3" s="248"/>
    </row>
    <row r="4" spans="1:14" ht="18.75" customHeight="1" x14ac:dyDescent="0.4">
      <c r="A4" s="247"/>
      <c r="B4" s="247"/>
      <c r="C4" s="251" t="s">
        <v>169</v>
      </c>
      <c r="D4" s="251"/>
      <c r="E4" s="251"/>
      <c r="F4" s="251"/>
      <c r="G4" s="251"/>
      <c r="H4" s="251"/>
      <c r="I4" s="251"/>
      <c r="J4" s="251"/>
      <c r="K4" s="251"/>
      <c r="L4" s="251"/>
      <c r="M4" s="251"/>
    </row>
    <row r="5" spans="1:14" ht="27" customHeight="1" x14ac:dyDescent="0.25">
      <c r="A5" s="247"/>
      <c r="B5" s="247"/>
      <c r="C5" s="252" t="s">
        <v>168</v>
      </c>
      <c r="D5" s="252"/>
      <c r="E5" s="252"/>
      <c r="F5" s="252"/>
      <c r="G5" s="252"/>
      <c r="H5" s="252"/>
      <c r="I5" s="252"/>
      <c r="J5" s="252"/>
      <c r="K5" s="252"/>
      <c r="L5" s="252"/>
      <c r="M5" s="252"/>
    </row>
    <row r="6" spans="1:14" ht="21" customHeight="1" x14ac:dyDescent="0.25">
      <c r="A6" s="322" t="s">
        <v>1</v>
      </c>
      <c r="B6" s="322" t="s">
        <v>2</v>
      </c>
      <c r="C6" s="322"/>
      <c r="D6" s="323" t="s">
        <v>263</v>
      </c>
      <c r="E6" s="321" t="s">
        <v>657</v>
      </c>
      <c r="F6" s="321" t="s">
        <v>658</v>
      </c>
      <c r="G6" s="321" t="s">
        <v>659</v>
      </c>
      <c r="H6" s="321" t="s">
        <v>660</v>
      </c>
      <c r="I6" s="321" t="s">
        <v>661</v>
      </c>
      <c r="J6" s="321" t="s">
        <v>662</v>
      </c>
      <c r="K6" s="321" t="s">
        <v>663</v>
      </c>
      <c r="L6" s="321" t="s">
        <v>664</v>
      </c>
      <c r="M6" s="321" t="s">
        <v>665</v>
      </c>
    </row>
    <row r="7" spans="1:14" x14ac:dyDescent="0.25">
      <c r="A7" s="322"/>
      <c r="B7" s="322"/>
      <c r="C7" s="322"/>
      <c r="D7" s="323"/>
      <c r="E7" s="321"/>
      <c r="F7" s="321"/>
      <c r="G7" s="321"/>
      <c r="H7" s="321"/>
      <c r="I7" s="321"/>
      <c r="J7" s="321"/>
      <c r="K7" s="321"/>
      <c r="L7" s="321"/>
      <c r="M7" s="321"/>
    </row>
    <row r="8" spans="1:14" ht="15.75" x14ac:dyDescent="0.25">
      <c r="A8" s="326" t="s">
        <v>672</v>
      </c>
      <c r="B8" s="326"/>
      <c r="C8" s="326"/>
      <c r="D8" s="326"/>
      <c r="E8" s="243">
        <f t="shared" ref="E8:M8" si="0">E9+E11+E13</f>
        <v>224574.67700000003</v>
      </c>
      <c r="F8" s="243">
        <f t="shared" si="0"/>
        <v>244344.91010000004</v>
      </c>
      <c r="G8" s="243">
        <f t="shared" si="0"/>
        <v>244344.91010000004</v>
      </c>
      <c r="H8" s="243">
        <f t="shared" si="0"/>
        <v>244344.91010000004</v>
      </c>
      <c r="I8" s="243">
        <f t="shared" si="0"/>
        <v>264115.14319999999</v>
      </c>
      <c r="J8" s="243">
        <f t="shared" si="0"/>
        <v>264115.14319999999</v>
      </c>
      <c r="K8" s="243">
        <f t="shared" si="0"/>
        <v>224574.67700000003</v>
      </c>
      <c r="L8" s="243">
        <f t="shared" si="0"/>
        <v>264115.14319999999</v>
      </c>
      <c r="M8" s="243">
        <f t="shared" si="0"/>
        <v>271217.2561</v>
      </c>
      <c r="N8" s="23"/>
    </row>
    <row r="9" spans="1:14" s="1" customFormat="1" ht="28.5" customHeight="1" x14ac:dyDescent="0.25">
      <c r="A9" s="325" t="s">
        <v>121</v>
      </c>
      <c r="B9" s="324" t="s">
        <v>0</v>
      </c>
      <c r="C9" s="324"/>
      <c r="D9" s="186">
        <f>RESUMO!D8</f>
        <v>247480.7</v>
      </c>
      <c r="E9" s="186">
        <f>D9*E10</f>
        <v>24748.070000000003</v>
      </c>
      <c r="F9" s="186">
        <f>D9*F10</f>
        <v>24748.070000000003</v>
      </c>
      <c r="G9" s="186">
        <f>D9*G10</f>
        <v>24748.070000000003</v>
      </c>
      <c r="H9" s="186">
        <f>D9*H10</f>
        <v>24748.070000000003</v>
      </c>
      <c r="I9" s="186">
        <f>D9*I10</f>
        <v>24748.070000000003</v>
      </c>
      <c r="J9" s="186">
        <f>D9*J10</f>
        <v>24748.070000000003</v>
      </c>
      <c r="K9" s="186">
        <f>D9*K10</f>
        <v>24748.070000000003</v>
      </c>
      <c r="L9" s="186">
        <f>D9*L10</f>
        <v>24748.070000000003</v>
      </c>
      <c r="M9" s="186">
        <f>D9*M10</f>
        <v>49496.140000000007</v>
      </c>
    </row>
    <row r="10" spans="1:14" s="1" customFormat="1" ht="28.5" customHeight="1" x14ac:dyDescent="0.25">
      <c r="A10" s="325"/>
      <c r="B10" s="324"/>
      <c r="C10" s="324"/>
      <c r="D10" s="187">
        <f>SUM(E10:M10)</f>
        <v>1</v>
      </c>
      <c r="E10" s="240">
        <v>0.1</v>
      </c>
      <c r="F10" s="240">
        <v>0.1</v>
      </c>
      <c r="G10" s="240">
        <v>0.1</v>
      </c>
      <c r="H10" s="240">
        <v>0.1</v>
      </c>
      <c r="I10" s="240">
        <v>0.1</v>
      </c>
      <c r="J10" s="240">
        <v>0.1</v>
      </c>
      <c r="K10" s="240">
        <v>0.1</v>
      </c>
      <c r="L10" s="240">
        <v>0.1</v>
      </c>
      <c r="M10" s="240">
        <v>0.2</v>
      </c>
    </row>
    <row r="11" spans="1:14" ht="25.5" customHeight="1" x14ac:dyDescent="0.25">
      <c r="A11" s="325" t="s">
        <v>163</v>
      </c>
      <c r="B11" s="324" t="s">
        <v>18</v>
      </c>
      <c r="C11" s="324"/>
      <c r="D11" s="186">
        <f>MEMORIA!I30</f>
        <v>21242.76</v>
      </c>
      <c r="E11" s="186">
        <f>D11*E12</f>
        <v>2124.2759999999998</v>
      </c>
      <c r="F11" s="186">
        <f>D11*F12</f>
        <v>2124.2759999999998</v>
      </c>
      <c r="G11" s="186">
        <f>D11*G12</f>
        <v>2124.2759999999998</v>
      </c>
      <c r="H11" s="186">
        <f>D11*H12</f>
        <v>2124.2759999999998</v>
      </c>
      <c r="I11" s="186">
        <f>D11*I12</f>
        <v>2124.2759999999998</v>
      </c>
      <c r="J11" s="186">
        <f>D11*J12</f>
        <v>2124.2759999999998</v>
      </c>
      <c r="K11" s="186">
        <f>D11*K12</f>
        <v>2124.2759999999998</v>
      </c>
      <c r="L11" s="186">
        <f>D11*L12</f>
        <v>2124.2759999999998</v>
      </c>
      <c r="M11" s="186">
        <f>D11*M12</f>
        <v>4248.5519999999997</v>
      </c>
      <c r="N11" s="23"/>
    </row>
    <row r="12" spans="1:14" ht="25.5" customHeight="1" x14ac:dyDescent="0.25">
      <c r="A12" s="325"/>
      <c r="B12" s="324"/>
      <c r="C12" s="324"/>
      <c r="D12" s="187">
        <f>SUM(E12:M12)</f>
        <v>1</v>
      </c>
      <c r="E12" s="240">
        <v>0.1</v>
      </c>
      <c r="F12" s="240">
        <v>0.1</v>
      </c>
      <c r="G12" s="240">
        <v>0.1</v>
      </c>
      <c r="H12" s="240">
        <v>0.1</v>
      </c>
      <c r="I12" s="240">
        <v>0.1</v>
      </c>
      <c r="J12" s="240">
        <v>0.1</v>
      </c>
      <c r="K12" s="240">
        <v>0.1</v>
      </c>
      <c r="L12" s="240">
        <v>0.1</v>
      </c>
      <c r="M12" s="240">
        <v>0.2</v>
      </c>
    </row>
    <row r="13" spans="1:14" ht="25.5" customHeight="1" x14ac:dyDescent="0.25">
      <c r="A13" s="325" t="s">
        <v>251</v>
      </c>
      <c r="B13" s="324" t="str">
        <f>MEMORIA!B46:H46</f>
        <v>PRÉDIO DO ADMINISTRATIVO</v>
      </c>
      <c r="C13" s="324"/>
      <c r="D13" s="186">
        <f>MEMORIA!I46</f>
        <v>1977023.31</v>
      </c>
      <c r="E13" s="186">
        <f>D13*E14</f>
        <v>197702.33100000001</v>
      </c>
      <c r="F13" s="186">
        <f>D13*F14</f>
        <v>217472.56410000002</v>
      </c>
      <c r="G13" s="186">
        <f>D13*G14</f>
        <v>217472.56410000002</v>
      </c>
      <c r="H13" s="186">
        <f>H14*D13</f>
        <v>217472.56410000002</v>
      </c>
      <c r="I13" s="186">
        <f>I14*D13</f>
        <v>237242.7972</v>
      </c>
      <c r="J13" s="186">
        <f>D13*J14</f>
        <v>237242.7972</v>
      </c>
      <c r="K13" s="186">
        <f>K14*D13</f>
        <v>197702.33100000001</v>
      </c>
      <c r="L13" s="186">
        <f>L14*D13</f>
        <v>237242.7972</v>
      </c>
      <c r="M13" s="186">
        <f>D13*M14</f>
        <v>217472.56410000002</v>
      </c>
    </row>
    <row r="14" spans="1:14" ht="27" customHeight="1" x14ac:dyDescent="0.25">
      <c r="A14" s="325"/>
      <c r="B14" s="324"/>
      <c r="C14" s="324"/>
      <c r="D14" s="241">
        <f>SUM(E14:M14)</f>
        <v>1</v>
      </c>
      <c r="E14" s="240">
        <v>0.1</v>
      </c>
      <c r="F14" s="240">
        <v>0.11</v>
      </c>
      <c r="G14" s="240">
        <v>0.11</v>
      </c>
      <c r="H14" s="240">
        <v>0.11</v>
      </c>
      <c r="I14" s="240">
        <v>0.12</v>
      </c>
      <c r="J14" s="240">
        <v>0.12</v>
      </c>
      <c r="K14" s="240">
        <v>0.1</v>
      </c>
      <c r="L14" s="240">
        <v>0.12</v>
      </c>
      <c r="M14" s="240">
        <v>0.11</v>
      </c>
    </row>
    <row r="15" spans="1:14" ht="27" customHeight="1" x14ac:dyDescent="0.25">
      <c r="A15" s="322" t="s">
        <v>1</v>
      </c>
      <c r="B15" s="322" t="s">
        <v>2</v>
      </c>
      <c r="C15" s="322"/>
      <c r="D15" s="323" t="s">
        <v>263</v>
      </c>
      <c r="E15" s="321" t="s">
        <v>59</v>
      </c>
      <c r="F15" s="321" t="s">
        <v>60</v>
      </c>
      <c r="G15" s="321" t="s">
        <v>61</v>
      </c>
      <c r="H15" s="321" t="s">
        <v>666</v>
      </c>
      <c r="I15" s="321" t="s">
        <v>667</v>
      </c>
      <c r="J15" s="321" t="s">
        <v>668</v>
      </c>
      <c r="K15" s="321" t="s">
        <v>669</v>
      </c>
      <c r="L15" s="321" t="s">
        <v>670</v>
      </c>
      <c r="M15" s="321" t="s">
        <v>671</v>
      </c>
    </row>
    <row r="16" spans="1:14" ht="12" customHeight="1" x14ac:dyDescent="0.25">
      <c r="A16" s="322"/>
      <c r="B16" s="322"/>
      <c r="C16" s="322"/>
      <c r="D16" s="323"/>
      <c r="E16" s="321"/>
      <c r="F16" s="321"/>
      <c r="G16" s="321"/>
      <c r="H16" s="321"/>
      <c r="I16" s="321"/>
      <c r="J16" s="321"/>
      <c r="K16" s="321"/>
      <c r="L16" s="321"/>
      <c r="M16" s="321"/>
    </row>
    <row r="17" spans="1:14" ht="30.75" customHeight="1" x14ac:dyDescent="0.25">
      <c r="A17" s="327" t="s">
        <v>672</v>
      </c>
      <c r="B17" s="327"/>
      <c r="C17" s="327"/>
      <c r="D17" s="327"/>
      <c r="E17" s="242">
        <f t="shared" ref="E17:M17" si="1">E18+E20</f>
        <v>122962.25100000002</v>
      </c>
      <c r="F17" s="242">
        <f t="shared" si="1"/>
        <v>132783.6691</v>
      </c>
      <c r="G17" s="242">
        <f t="shared" si="1"/>
        <v>132783.6691</v>
      </c>
      <c r="H17" s="242">
        <f t="shared" si="1"/>
        <v>132783.6691</v>
      </c>
      <c r="I17" s="242">
        <f t="shared" si="1"/>
        <v>142605.08720000001</v>
      </c>
      <c r="J17" s="242">
        <f t="shared" si="1"/>
        <v>142605.08720000001</v>
      </c>
      <c r="K17" s="242">
        <f t="shared" si="1"/>
        <v>122962.25100000002</v>
      </c>
      <c r="L17" s="242">
        <f t="shared" si="1"/>
        <v>142605.08720000001</v>
      </c>
      <c r="M17" s="242">
        <f t="shared" si="1"/>
        <v>157531.73910000001</v>
      </c>
      <c r="N17" s="23"/>
    </row>
    <row r="18" spans="1:14" ht="27" customHeight="1" x14ac:dyDescent="0.25">
      <c r="A18" s="325" t="s">
        <v>520</v>
      </c>
      <c r="B18" s="324" t="s">
        <v>656</v>
      </c>
      <c r="C18" s="324"/>
      <c r="D18" s="186">
        <f>MEMORIA!I1020</f>
        <v>982141.81</v>
      </c>
      <c r="E18" s="186">
        <f>D18*E19</f>
        <v>98214.181000000011</v>
      </c>
      <c r="F18" s="186">
        <f>D18*F19</f>
        <v>108035.59910000001</v>
      </c>
      <c r="G18" s="186">
        <f>D18*G19</f>
        <v>108035.59910000001</v>
      </c>
      <c r="H18" s="186">
        <f>H19*D18</f>
        <v>108035.59910000001</v>
      </c>
      <c r="I18" s="186">
        <f>I19*D18</f>
        <v>117857.0172</v>
      </c>
      <c r="J18" s="186">
        <f>D18*J19</f>
        <v>117857.0172</v>
      </c>
      <c r="K18" s="186">
        <f>K19*D18</f>
        <v>98214.181000000011</v>
      </c>
      <c r="L18" s="186">
        <f>L19*D18</f>
        <v>117857.0172</v>
      </c>
      <c r="M18" s="186">
        <f>D18*M19</f>
        <v>108035.59910000001</v>
      </c>
      <c r="N18" s="23"/>
    </row>
    <row r="19" spans="1:14" ht="29.25" customHeight="1" x14ac:dyDescent="0.25">
      <c r="A19" s="325"/>
      <c r="B19" s="324"/>
      <c r="C19" s="324"/>
      <c r="D19" s="241">
        <f>SUM(E19:M19)</f>
        <v>1</v>
      </c>
      <c r="E19" s="240">
        <v>0.1</v>
      </c>
      <c r="F19" s="240">
        <v>0.11</v>
      </c>
      <c r="G19" s="240">
        <v>0.11</v>
      </c>
      <c r="H19" s="240">
        <v>0.11</v>
      </c>
      <c r="I19" s="240">
        <v>0.12</v>
      </c>
      <c r="J19" s="240">
        <v>0.12</v>
      </c>
      <c r="K19" s="240">
        <v>0.1</v>
      </c>
      <c r="L19" s="240">
        <v>0.12</v>
      </c>
      <c r="M19" s="240">
        <v>0.11</v>
      </c>
    </row>
    <row r="20" spans="1:14" ht="29.25" customHeight="1" x14ac:dyDescent="0.25">
      <c r="A20" s="325"/>
      <c r="B20" s="324" t="s">
        <v>673</v>
      </c>
      <c r="C20" s="324"/>
      <c r="D20" s="186">
        <f>D9*D10</f>
        <v>247480.7</v>
      </c>
      <c r="E20" s="186">
        <f>D9*E21</f>
        <v>24748.070000000003</v>
      </c>
      <c r="F20" s="186">
        <f>D9*F21</f>
        <v>24748.070000000003</v>
      </c>
      <c r="G20" s="186">
        <f>D9*G21</f>
        <v>24748.070000000003</v>
      </c>
      <c r="H20" s="186">
        <f>D9*H21</f>
        <v>24748.070000000003</v>
      </c>
      <c r="I20" s="186">
        <f>D9*I21</f>
        <v>24748.070000000003</v>
      </c>
      <c r="J20" s="186">
        <f>D9*J21</f>
        <v>24748.070000000003</v>
      </c>
      <c r="K20" s="186">
        <f>D9*K21</f>
        <v>24748.070000000003</v>
      </c>
      <c r="L20" s="186">
        <f>D9*L21</f>
        <v>24748.070000000003</v>
      </c>
      <c r="M20" s="186">
        <f>D9*M21</f>
        <v>49496.140000000007</v>
      </c>
      <c r="N20" s="23"/>
    </row>
    <row r="21" spans="1:14" ht="29.25" customHeight="1" x14ac:dyDescent="0.25">
      <c r="A21" s="325"/>
      <c r="B21" s="324"/>
      <c r="C21" s="324"/>
      <c r="D21" s="187">
        <f>SUM(E21:M21)</f>
        <v>1</v>
      </c>
      <c r="E21" s="240">
        <v>0.1</v>
      </c>
      <c r="F21" s="240">
        <v>0.1</v>
      </c>
      <c r="G21" s="240">
        <v>0.1</v>
      </c>
      <c r="H21" s="240">
        <v>0.1</v>
      </c>
      <c r="I21" s="240">
        <v>0.1</v>
      </c>
      <c r="J21" s="240">
        <v>0.1</v>
      </c>
      <c r="K21" s="240">
        <v>0.1</v>
      </c>
      <c r="L21" s="240">
        <v>0.1</v>
      </c>
      <c r="M21" s="240">
        <v>0.2</v>
      </c>
    </row>
    <row r="22" spans="1:14" ht="28.5" customHeight="1" x14ac:dyDescent="0.25">
      <c r="A22" s="245" t="s">
        <v>208</v>
      </c>
      <c r="B22" s="245"/>
      <c r="C22" s="245"/>
      <c r="D22" s="188">
        <f>D18+D13+D9+D11</f>
        <v>3227888.58</v>
      </c>
      <c r="E22" s="188"/>
      <c r="F22" s="188"/>
      <c r="G22" s="188"/>
      <c r="H22" s="188"/>
      <c r="I22" s="188"/>
      <c r="J22" s="188"/>
      <c r="K22" s="188"/>
      <c r="L22" s="188"/>
      <c r="M22" s="188"/>
    </row>
  </sheetData>
  <mergeCells count="42">
    <mergeCell ref="A1:M1"/>
    <mergeCell ref="A2:B5"/>
    <mergeCell ref="C2:M3"/>
    <mergeCell ref="C4:M4"/>
    <mergeCell ref="C5:M5"/>
    <mergeCell ref="A22:C22"/>
    <mergeCell ref="E6:E7"/>
    <mergeCell ref="B13:C14"/>
    <mergeCell ref="A13:A14"/>
    <mergeCell ref="B18:C19"/>
    <mergeCell ref="A18:A19"/>
    <mergeCell ref="A6:A7"/>
    <mergeCell ref="D6:D7"/>
    <mergeCell ref="A17:D17"/>
    <mergeCell ref="B20:C21"/>
    <mergeCell ref="A20:A21"/>
    <mergeCell ref="L6:L7"/>
    <mergeCell ref="M6:M7"/>
    <mergeCell ref="B9:C10"/>
    <mergeCell ref="A9:A10"/>
    <mergeCell ref="B11:C12"/>
    <mergeCell ref="A11:A12"/>
    <mergeCell ref="B6:C7"/>
    <mergeCell ref="A8:D8"/>
    <mergeCell ref="F6:F7"/>
    <mergeCell ref="G6:G7"/>
    <mergeCell ref="H6:H7"/>
    <mergeCell ref="I6:I7"/>
    <mergeCell ref="J6:J7"/>
    <mergeCell ref="K6:K7"/>
    <mergeCell ref="J15:J16"/>
    <mergeCell ref="K15:K16"/>
    <mergeCell ref="L15:L16"/>
    <mergeCell ref="M15:M16"/>
    <mergeCell ref="A15:A16"/>
    <mergeCell ref="B15:C16"/>
    <mergeCell ref="D15:D16"/>
    <mergeCell ref="E15:E16"/>
    <mergeCell ref="F15:F16"/>
    <mergeCell ref="G15:G16"/>
    <mergeCell ref="H15:H16"/>
    <mergeCell ref="I15:I16"/>
  </mergeCells>
  <pageMargins left="0.24" right="0.23" top="0.73" bottom="0.31496062992125984" header="0.27" footer="0"/>
  <pageSetup paperSize="9"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46"/>
  <sheetViews>
    <sheetView view="pageBreakPreview" zoomScaleNormal="100" zoomScaleSheetLayoutView="100" workbookViewId="0">
      <selection activeCell="K25" sqref="K25:N25"/>
    </sheetView>
  </sheetViews>
  <sheetFormatPr defaultRowHeight="15" x14ac:dyDescent="0.25"/>
  <cols>
    <col min="2" max="2" width="4.7109375" customWidth="1"/>
    <col min="3" max="3" width="7.42578125" customWidth="1"/>
    <col min="4" max="4" width="4.85546875" customWidth="1"/>
    <col min="5" max="5" width="4.7109375" customWidth="1"/>
    <col min="6" max="6" width="13" customWidth="1"/>
    <col min="7" max="7" width="7.28515625" customWidth="1"/>
    <col min="8" max="8" width="7.5703125" customWidth="1"/>
    <col min="9" max="9" width="8.7109375" customWidth="1"/>
    <col min="10" max="10" width="0.7109375" customWidth="1"/>
    <col min="11" max="11" width="7.28515625" customWidth="1"/>
    <col min="12" max="12" width="6.7109375" customWidth="1"/>
    <col min="14" max="14" width="12.140625" customWidth="1"/>
  </cols>
  <sheetData>
    <row r="1" spans="1:26" ht="19.5" thickBot="1" x14ac:dyDescent="0.3">
      <c r="A1" s="332" t="s">
        <v>471</v>
      </c>
      <c r="B1" s="333"/>
      <c r="C1" s="333"/>
      <c r="D1" s="333"/>
      <c r="E1" s="333"/>
      <c r="F1" s="333"/>
      <c r="G1" s="333"/>
      <c r="H1" s="333"/>
      <c r="I1" s="333"/>
      <c r="J1" s="333"/>
      <c r="K1" s="333"/>
      <c r="L1" s="333"/>
      <c r="M1" s="333"/>
      <c r="N1" s="334"/>
    </row>
    <row r="2" spans="1:26" ht="15" customHeight="1" x14ac:dyDescent="0.25">
      <c r="A2" s="328"/>
      <c r="B2" s="329"/>
      <c r="C2" s="335" t="s">
        <v>468</v>
      </c>
      <c r="D2" s="336"/>
      <c r="E2" s="336"/>
      <c r="F2" s="336"/>
      <c r="G2" s="336"/>
      <c r="H2" s="336"/>
      <c r="I2" s="336"/>
      <c r="J2" s="336"/>
      <c r="K2" s="336"/>
      <c r="L2" s="336"/>
      <c r="M2" s="336"/>
      <c r="N2" s="337"/>
    </row>
    <row r="3" spans="1:26" ht="15" customHeight="1" x14ac:dyDescent="0.25">
      <c r="A3" s="328"/>
      <c r="B3" s="329"/>
      <c r="C3" s="338"/>
      <c r="D3" s="339"/>
      <c r="E3" s="339"/>
      <c r="F3" s="339"/>
      <c r="G3" s="339"/>
      <c r="H3" s="339"/>
      <c r="I3" s="339"/>
      <c r="J3" s="339"/>
      <c r="K3" s="339"/>
      <c r="L3" s="339"/>
      <c r="M3" s="339"/>
      <c r="N3" s="340"/>
    </row>
    <row r="4" spans="1:26" ht="18.75" x14ac:dyDescent="0.4">
      <c r="A4" s="328"/>
      <c r="B4" s="329"/>
      <c r="C4" s="341" t="s">
        <v>169</v>
      </c>
      <c r="D4" s="342"/>
      <c r="E4" s="342"/>
      <c r="F4" s="342"/>
      <c r="G4" s="342"/>
      <c r="H4" s="342"/>
      <c r="I4" s="342"/>
      <c r="J4" s="342"/>
      <c r="K4" s="342"/>
      <c r="L4" s="342"/>
      <c r="M4" s="342"/>
      <c r="N4" s="343"/>
    </row>
    <row r="5" spans="1:26" ht="19.5" thickBot="1" x14ac:dyDescent="0.3">
      <c r="A5" s="330"/>
      <c r="B5" s="331"/>
      <c r="C5" s="26" t="s">
        <v>168</v>
      </c>
      <c r="D5" s="27"/>
      <c r="E5" s="28"/>
      <c r="F5" s="29"/>
      <c r="G5" s="29"/>
      <c r="H5" s="29"/>
      <c r="I5" s="29"/>
      <c r="J5" s="29"/>
      <c r="K5" s="29"/>
      <c r="L5" s="29"/>
      <c r="M5" s="29"/>
      <c r="N5" s="30"/>
    </row>
    <row r="6" spans="1:26" ht="15.75" x14ac:dyDescent="0.25">
      <c r="A6" s="394" t="s">
        <v>170</v>
      </c>
      <c r="B6" s="395"/>
      <c r="C6" s="395"/>
      <c r="D6" s="395"/>
      <c r="E6" s="395"/>
      <c r="F6" s="395"/>
      <c r="G6" s="395"/>
      <c r="H6" s="395"/>
      <c r="I6" s="395"/>
      <c r="J6" s="395"/>
      <c r="K6" s="395"/>
      <c r="L6" s="395"/>
      <c r="M6" s="395"/>
      <c r="N6" s="396"/>
    </row>
    <row r="7" spans="1:26" x14ac:dyDescent="0.25">
      <c r="A7" s="397" t="s">
        <v>171</v>
      </c>
      <c r="B7" s="398"/>
      <c r="C7" s="398"/>
      <c r="D7" s="398"/>
      <c r="E7" s="398"/>
      <c r="F7" s="398"/>
      <c r="G7" s="398"/>
      <c r="H7" s="398"/>
      <c r="I7" s="398"/>
      <c r="J7" s="398"/>
      <c r="K7" s="398"/>
      <c r="L7" s="398"/>
      <c r="M7" s="398"/>
      <c r="N7" s="399"/>
    </row>
    <row r="8" spans="1:26" x14ac:dyDescent="0.25">
      <c r="A8" s="346" t="s">
        <v>172</v>
      </c>
      <c r="B8" s="347"/>
      <c r="C8" s="347"/>
      <c r="D8" s="347"/>
      <c r="E8" s="347"/>
      <c r="F8" s="347"/>
      <c r="G8" s="347"/>
      <c r="H8" s="347"/>
      <c r="I8" s="347"/>
      <c r="J8" s="347"/>
      <c r="K8" s="392" t="s">
        <v>173</v>
      </c>
      <c r="L8" s="392"/>
      <c r="M8" s="392"/>
      <c r="N8" s="393"/>
    </row>
    <row r="9" spans="1:26" x14ac:dyDescent="0.25">
      <c r="A9" s="346" t="s">
        <v>174</v>
      </c>
      <c r="B9" s="347"/>
      <c r="C9" s="347"/>
      <c r="D9" s="347"/>
      <c r="E9" s="347"/>
      <c r="F9" s="347"/>
      <c r="G9" s="347"/>
      <c r="H9" s="347"/>
      <c r="I9" s="347"/>
      <c r="J9" s="347"/>
      <c r="K9" s="348">
        <v>6.9800000000000001E-2</v>
      </c>
      <c r="L9" s="348"/>
      <c r="M9" s="348"/>
      <c r="N9" s="349"/>
    </row>
    <row r="10" spans="1:26" x14ac:dyDescent="0.25">
      <c r="A10" s="346" t="s">
        <v>175</v>
      </c>
      <c r="B10" s="347"/>
      <c r="C10" s="347"/>
      <c r="D10" s="347"/>
      <c r="E10" s="347"/>
      <c r="F10" s="347"/>
      <c r="G10" s="347"/>
      <c r="H10" s="347"/>
      <c r="I10" s="347"/>
      <c r="J10" s="347"/>
      <c r="K10" s="348">
        <v>2.4899999999999999E-2</v>
      </c>
      <c r="L10" s="348"/>
      <c r="M10" s="348"/>
      <c r="N10" s="349"/>
      <c r="P10" s="3">
        <f>0.75+1.74</f>
        <v>2.4900000000000002</v>
      </c>
      <c r="Q10" s="3"/>
      <c r="R10" s="3"/>
      <c r="S10" s="3"/>
      <c r="T10" s="3"/>
      <c r="U10" s="3"/>
      <c r="V10" s="3"/>
      <c r="W10" s="3"/>
      <c r="X10" s="3"/>
      <c r="Y10" s="3"/>
      <c r="Z10" s="3"/>
    </row>
    <row r="11" spans="1:26" x14ac:dyDescent="0.25">
      <c r="A11" s="346" t="s">
        <v>176</v>
      </c>
      <c r="B11" s="347"/>
      <c r="C11" s="347"/>
      <c r="D11" s="347"/>
      <c r="E11" s="347"/>
      <c r="F11" s="347"/>
      <c r="G11" s="347"/>
      <c r="H11" s="347"/>
      <c r="I11" s="347"/>
      <c r="J11" s="347"/>
      <c r="K11" s="348">
        <v>1.17E-2</v>
      </c>
      <c r="L11" s="348"/>
      <c r="M11" s="348"/>
      <c r="N11" s="349"/>
      <c r="P11" s="3"/>
      <c r="Q11" s="3"/>
      <c r="R11" s="3"/>
      <c r="S11" s="3"/>
      <c r="T11" s="3"/>
      <c r="U11" s="3"/>
      <c r="V11" s="3"/>
      <c r="W11" s="3"/>
      <c r="X11" s="3"/>
      <c r="Y11" s="3"/>
      <c r="Z11" s="3"/>
    </row>
    <row r="12" spans="1:26" x14ac:dyDescent="0.25">
      <c r="A12" s="397" t="s">
        <v>177</v>
      </c>
      <c r="B12" s="398"/>
      <c r="C12" s="398"/>
      <c r="D12" s="398"/>
      <c r="E12" s="398"/>
      <c r="F12" s="398"/>
      <c r="G12" s="398"/>
      <c r="H12" s="398"/>
      <c r="I12" s="398"/>
      <c r="J12" s="398"/>
      <c r="K12" s="398"/>
      <c r="L12" s="398"/>
      <c r="M12" s="398"/>
      <c r="N12" s="399"/>
      <c r="P12" s="3"/>
      <c r="Q12" s="3"/>
      <c r="R12" s="3"/>
      <c r="S12" s="3"/>
      <c r="T12" s="3"/>
      <c r="U12" s="3"/>
      <c r="V12" s="3"/>
      <c r="W12" s="3"/>
      <c r="X12" s="3"/>
      <c r="Y12" s="3"/>
      <c r="Z12" s="3"/>
    </row>
    <row r="13" spans="1:26" x14ac:dyDescent="0.25">
      <c r="A13" s="346" t="s">
        <v>178</v>
      </c>
      <c r="B13" s="347"/>
      <c r="C13" s="347"/>
      <c r="D13" s="347"/>
      <c r="E13" s="347"/>
      <c r="F13" s="347"/>
      <c r="G13" s="347"/>
      <c r="H13" s="347"/>
      <c r="I13" s="347"/>
      <c r="J13" s="347"/>
      <c r="K13" s="392" t="s">
        <v>173</v>
      </c>
      <c r="L13" s="392"/>
      <c r="M13" s="392"/>
      <c r="N13" s="393"/>
      <c r="P13" s="3"/>
      <c r="Q13" s="3"/>
      <c r="R13" s="3"/>
      <c r="S13" s="3"/>
      <c r="T13" s="3"/>
      <c r="U13" s="3"/>
      <c r="V13" s="3"/>
      <c r="W13" s="3"/>
      <c r="X13" s="3"/>
      <c r="Y13" s="3"/>
      <c r="Z13" s="3"/>
    </row>
    <row r="14" spans="1:26" x14ac:dyDescent="0.25">
      <c r="A14" s="346" t="s">
        <v>179</v>
      </c>
      <c r="B14" s="347"/>
      <c r="C14" s="347"/>
      <c r="D14" s="347"/>
      <c r="E14" s="347"/>
      <c r="F14" s="347"/>
      <c r="G14" s="347"/>
      <c r="H14" s="347"/>
      <c r="I14" s="347"/>
      <c r="J14" s="347"/>
      <c r="K14" s="348">
        <f>SUM(K15:N17)</f>
        <v>6.1499999999999999E-2</v>
      </c>
      <c r="L14" s="348"/>
      <c r="M14" s="348"/>
      <c r="N14" s="349"/>
      <c r="P14" s="3"/>
      <c r="Q14" s="3"/>
      <c r="R14" s="3"/>
      <c r="S14" s="3"/>
      <c r="T14" s="3"/>
      <c r="U14" s="3"/>
      <c r="V14" s="3"/>
      <c r="W14" s="3"/>
      <c r="X14" s="3"/>
      <c r="Y14" s="3"/>
      <c r="Z14" s="3"/>
    </row>
    <row r="15" spans="1:26" x14ac:dyDescent="0.25">
      <c r="A15" s="346" t="s">
        <v>180</v>
      </c>
      <c r="B15" s="347"/>
      <c r="C15" s="347"/>
      <c r="D15" s="347"/>
      <c r="E15" s="347"/>
      <c r="F15" s="347"/>
      <c r="G15" s="347"/>
      <c r="H15" s="347"/>
      <c r="I15" s="347"/>
      <c r="J15" s="347"/>
      <c r="K15" s="348">
        <f>K32</f>
        <v>3.6499999999999998E-2</v>
      </c>
      <c r="L15" s="348"/>
      <c r="M15" s="348"/>
      <c r="N15" s="349"/>
      <c r="P15" s="3"/>
      <c r="Q15" s="3"/>
      <c r="R15" s="3"/>
      <c r="S15" s="3"/>
      <c r="T15" s="3"/>
      <c r="U15" s="3"/>
      <c r="V15" s="3"/>
      <c r="W15" s="3"/>
      <c r="X15" s="3"/>
      <c r="Y15" s="3"/>
      <c r="Z15" s="3"/>
    </row>
    <row r="16" spans="1:26" ht="15.75" thickBot="1" x14ac:dyDescent="0.3">
      <c r="A16" s="346" t="s">
        <v>181</v>
      </c>
      <c r="B16" s="347"/>
      <c r="C16" s="347"/>
      <c r="D16" s="347"/>
      <c r="E16" s="347"/>
      <c r="F16" s="347"/>
      <c r="G16" s="347"/>
      <c r="H16" s="347"/>
      <c r="I16" s="347"/>
      <c r="J16" s="347"/>
      <c r="K16" s="348">
        <v>0</v>
      </c>
      <c r="L16" s="348"/>
      <c r="M16" s="348"/>
      <c r="N16" s="349"/>
      <c r="P16" s="3"/>
      <c r="Q16" s="3"/>
      <c r="R16" s="3"/>
      <c r="S16" s="3"/>
      <c r="T16" s="3"/>
      <c r="U16" s="3"/>
      <c r="V16" s="3"/>
      <c r="W16" s="3"/>
      <c r="X16" s="3"/>
      <c r="Y16" s="3"/>
      <c r="Z16" s="3"/>
    </row>
    <row r="17" spans="1:26" ht="15.75" thickBot="1" x14ac:dyDescent="0.3">
      <c r="A17" s="346" t="s">
        <v>182</v>
      </c>
      <c r="B17" s="347"/>
      <c r="C17" s="347"/>
      <c r="D17" s="347"/>
      <c r="E17" s="347"/>
      <c r="F17" s="347"/>
      <c r="G17" s="347"/>
      <c r="H17" s="347"/>
      <c r="I17" s="347"/>
      <c r="J17" s="347"/>
      <c r="K17" s="348">
        <v>2.5000000000000001E-2</v>
      </c>
      <c r="L17" s="348"/>
      <c r="M17" s="348"/>
      <c r="N17" s="349"/>
      <c r="P17" s="3"/>
      <c r="Q17" s="4">
        <f>ROUND((((1+K9+K10)*(1+K11)*(1+K18))/(1-(K14))-1)*100,2)</f>
        <v>27.3</v>
      </c>
      <c r="R17" s="3"/>
      <c r="S17" s="3"/>
      <c r="T17" s="3"/>
      <c r="U17" s="3"/>
      <c r="V17" s="3"/>
      <c r="W17" s="3"/>
      <c r="X17" s="3"/>
      <c r="Y17" s="3"/>
      <c r="Z17" s="3"/>
    </row>
    <row r="18" spans="1:26" x14ac:dyDescent="0.25">
      <c r="A18" s="346" t="s">
        <v>183</v>
      </c>
      <c r="B18" s="347"/>
      <c r="C18" s="347"/>
      <c r="D18" s="347"/>
      <c r="E18" s="347"/>
      <c r="F18" s="347"/>
      <c r="G18" s="347"/>
      <c r="H18" s="347"/>
      <c r="I18" s="347"/>
      <c r="J18" s="347"/>
      <c r="K18" s="348">
        <v>7.8700000000000006E-2</v>
      </c>
      <c r="L18" s="348"/>
      <c r="M18" s="348"/>
      <c r="N18" s="349"/>
      <c r="P18" s="3" t="s">
        <v>193</v>
      </c>
      <c r="Q18" s="3" t="s">
        <v>194</v>
      </c>
      <c r="R18" s="3"/>
      <c r="S18" s="3"/>
      <c r="T18" s="3"/>
      <c r="U18" s="3"/>
      <c r="V18" s="3"/>
      <c r="W18" s="3"/>
      <c r="X18" s="3"/>
      <c r="Y18" s="3"/>
      <c r="Z18" s="3"/>
    </row>
    <row r="19" spans="1:26" ht="21.75" customHeight="1" x14ac:dyDescent="0.25">
      <c r="A19" s="390" t="s">
        <v>184</v>
      </c>
      <c r="B19" s="391"/>
      <c r="C19" s="391"/>
      <c r="D19" s="391"/>
      <c r="E19" s="391"/>
      <c r="F19" s="391"/>
      <c r="G19" s="391"/>
      <c r="H19" s="391"/>
      <c r="I19" s="391"/>
      <c r="J19" s="391"/>
      <c r="K19" s="347" t="s">
        <v>185</v>
      </c>
      <c r="L19" s="347"/>
      <c r="M19" s="347"/>
      <c r="N19" s="374"/>
      <c r="P19" s="3"/>
      <c r="Q19" s="3"/>
      <c r="R19" s="3"/>
      <c r="S19" s="3"/>
      <c r="T19" s="3"/>
      <c r="U19" s="3"/>
      <c r="V19" s="3"/>
      <c r="W19" s="3"/>
      <c r="X19" s="3"/>
      <c r="Y19" s="3"/>
      <c r="Z19" s="3"/>
    </row>
    <row r="20" spans="1:26" ht="23.25" customHeight="1" x14ac:dyDescent="0.25">
      <c r="A20" s="372" t="s">
        <v>222</v>
      </c>
      <c r="B20" s="373"/>
      <c r="C20" s="373"/>
      <c r="D20" s="373"/>
      <c r="E20" s="373"/>
      <c r="F20" s="373"/>
      <c r="G20" s="373"/>
      <c r="H20" s="373"/>
      <c r="I20" s="373"/>
      <c r="J20" s="373"/>
      <c r="K20" s="347" t="s">
        <v>186</v>
      </c>
      <c r="L20" s="347"/>
      <c r="M20" s="347"/>
      <c r="N20" s="374"/>
      <c r="P20" s="3"/>
      <c r="Q20" s="5" t="s">
        <v>195</v>
      </c>
      <c r="R20" s="5"/>
      <c r="S20" s="5"/>
      <c r="T20" s="3"/>
      <c r="U20" s="3"/>
      <c r="V20" s="3"/>
      <c r="W20" s="3"/>
      <c r="X20" s="3"/>
      <c r="Y20" s="3"/>
      <c r="Z20" s="3"/>
    </row>
    <row r="21" spans="1:26" ht="27" customHeight="1" thickBot="1" x14ac:dyDescent="0.3">
      <c r="A21" s="372"/>
      <c r="B21" s="373"/>
      <c r="C21" s="373"/>
      <c r="D21" s="373"/>
      <c r="E21" s="373"/>
      <c r="F21" s="373"/>
      <c r="G21" s="373"/>
      <c r="H21" s="373"/>
      <c r="I21" s="373"/>
      <c r="J21" s="373"/>
      <c r="K21" s="347" t="s">
        <v>187</v>
      </c>
      <c r="L21" s="347"/>
      <c r="M21" s="347"/>
      <c r="N21" s="374"/>
      <c r="P21" s="3"/>
      <c r="Q21" s="6" t="s">
        <v>196</v>
      </c>
      <c r="R21" s="6" t="s">
        <v>197</v>
      </c>
      <c r="S21" s="6" t="s">
        <v>198</v>
      </c>
      <c r="T21" s="3"/>
      <c r="U21" s="3"/>
      <c r="V21" s="3"/>
      <c r="W21" s="3"/>
      <c r="X21" s="3"/>
      <c r="Y21" s="3"/>
      <c r="Z21" s="3"/>
    </row>
    <row r="22" spans="1:26" ht="30" customHeight="1" thickBot="1" x14ac:dyDescent="0.3">
      <c r="A22" s="372"/>
      <c r="B22" s="373"/>
      <c r="C22" s="373"/>
      <c r="D22" s="373"/>
      <c r="E22" s="373"/>
      <c r="F22" s="373"/>
      <c r="G22" s="373"/>
      <c r="H22" s="373"/>
      <c r="I22" s="373"/>
      <c r="J22" s="373"/>
      <c r="K22" s="375" t="s">
        <v>188</v>
      </c>
      <c r="L22" s="375"/>
      <c r="M22" s="375"/>
      <c r="N22" s="376"/>
      <c r="P22" s="3"/>
      <c r="Q22" s="7">
        <v>0.20760000000000001</v>
      </c>
      <c r="R22" s="8">
        <v>0.24179999999999999</v>
      </c>
      <c r="S22" s="8">
        <v>0.26440000000000002</v>
      </c>
      <c r="T22" s="3"/>
      <c r="U22" s="3"/>
      <c r="V22" s="3"/>
      <c r="W22" s="3"/>
      <c r="X22" s="3"/>
      <c r="Y22" s="3"/>
      <c r="Z22" s="3"/>
    </row>
    <row r="23" spans="1:26" ht="29.25" customHeight="1" x14ac:dyDescent="0.25">
      <c r="A23" s="372"/>
      <c r="B23" s="373"/>
      <c r="C23" s="373"/>
      <c r="D23" s="373"/>
      <c r="E23" s="373"/>
      <c r="F23" s="373"/>
      <c r="G23" s="373"/>
      <c r="H23" s="373"/>
      <c r="I23" s="373"/>
      <c r="J23" s="373"/>
      <c r="K23" s="377" t="s">
        <v>189</v>
      </c>
      <c r="L23" s="377"/>
      <c r="M23" s="377"/>
      <c r="N23" s="378"/>
    </row>
    <row r="24" spans="1:26" ht="35.25" customHeight="1" x14ac:dyDescent="0.25">
      <c r="A24" s="372"/>
      <c r="B24" s="373"/>
      <c r="C24" s="373"/>
      <c r="D24" s="373"/>
      <c r="E24" s="373"/>
      <c r="F24" s="373"/>
      <c r="G24" s="373"/>
      <c r="H24" s="373"/>
      <c r="I24" s="373"/>
      <c r="J24" s="373"/>
      <c r="K24" s="379" t="s">
        <v>190</v>
      </c>
      <c r="L24" s="379"/>
      <c r="M24" s="379"/>
      <c r="N24" s="380"/>
    </row>
    <row r="25" spans="1:26" ht="31.5" customHeight="1" x14ac:dyDescent="0.25">
      <c r="A25" s="372"/>
      <c r="B25" s="373"/>
      <c r="C25" s="373"/>
      <c r="D25" s="373"/>
      <c r="E25" s="373"/>
      <c r="F25" s="373"/>
      <c r="G25" s="373"/>
      <c r="H25" s="373"/>
      <c r="I25" s="373"/>
      <c r="J25" s="373"/>
      <c r="K25" s="381" t="s">
        <v>191</v>
      </c>
      <c r="L25" s="381"/>
      <c r="M25" s="381"/>
      <c r="N25" s="382"/>
    </row>
    <row r="26" spans="1:26" x14ac:dyDescent="0.25">
      <c r="A26" s="383" t="s">
        <v>192</v>
      </c>
      <c r="B26" s="384"/>
      <c r="C26" s="384"/>
      <c r="D26" s="384"/>
      <c r="E26" s="384"/>
      <c r="F26" s="384"/>
      <c r="G26" s="384"/>
      <c r="H26" s="384"/>
      <c r="I26" s="384"/>
      <c r="J26" s="384"/>
      <c r="K26" s="385">
        <f>Q17/100</f>
        <v>0.27300000000000002</v>
      </c>
      <c r="L26" s="385"/>
      <c r="M26" s="385"/>
      <c r="N26" s="386"/>
    </row>
    <row r="27" spans="1:26" x14ac:dyDescent="0.25">
      <c r="A27" s="354" t="s">
        <v>199</v>
      </c>
      <c r="B27" s="355"/>
      <c r="C27" s="355"/>
      <c r="D27" s="355"/>
      <c r="E27" s="355"/>
      <c r="F27" s="355"/>
      <c r="G27" s="355"/>
      <c r="H27" s="355"/>
      <c r="I27" s="355"/>
      <c r="J27" s="355"/>
      <c r="K27" s="355"/>
      <c r="L27" s="355"/>
      <c r="M27" s="355"/>
      <c r="N27" s="356"/>
    </row>
    <row r="28" spans="1:26" x14ac:dyDescent="0.25">
      <c r="A28" s="387" t="s">
        <v>200</v>
      </c>
      <c r="B28" s="388"/>
      <c r="C28" s="388"/>
      <c r="D28" s="388"/>
      <c r="E28" s="388"/>
      <c r="F28" s="388"/>
      <c r="G28" s="388"/>
      <c r="H28" s="388"/>
      <c r="I28" s="388"/>
      <c r="J28" s="388"/>
      <c r="K28" s="388" t="s">
        <v>201</v>
      </c>
      <c r="L28" s="388"/>
      <c r="M28" s="388"/>
      <c r="N28" s="389"/>
    </row>
    <row r="29" spans="1:26" x14ac:dyDescent="0.25">
      <c r="A29" s="370" t="s">
        <v>202</v>
      </c>
      <c r="B29" s="371"/>
      <c r="C29" s="371"/>
      <c r="D29" s="371"/>
      <c r="E29" s="371"/>
      <c r="F29" s="371"/>
      <c r="G29" s="371"/>
      <c r="H29" s="371"/>
      <c r="I29" s="371"/>
      <c r="J29" s="371"/>
      <c r="K29" s="348">
        <v>6.4999999999999997E-3</v>
      </c>
      <c r="L29" s="348"/>
      <c r="M29" s="348"/>
      <c r="N29" s="349"/>
    </row>
    <row r="30" spans="1:26" x14ac:dyDescent="0.25">
      <c r="A30" s="370" t="s">
        <v>203</v>
      </c>
      <c r="B30" s="371"/>
      <c r="C30" s="371"/>
      <c r="D30" s="371"/>
      <c r="E30" s="371"/>
      <c r="F30" s="371"/>
      <c r="G30" s="371"/>
      <c r="H30" s="371"/>
      <c r="I30" s="371"/>
      <c r="J30" s="371"/>
      <c r="K30" s="348">
        <v>0.03</v>
      </c>
      <c r="L30" s="348"/>
      <c r="M30" s="348"/>
      <c r="N30" s="349"/>
    </row>
    <row r="31" spans="1:26" x14ac:dyDescent="0.25">
      <c r="A31" s="346" t="s">
        <v>204</v>
      </c>
      <c r="B31" s="347"/>
      <c r="C31" s="347"/>
      <c r="D31" s="347"/>
      <c r="E31" s="347"/>
      <c r="F31" s="347"/>
      <c r="G31" s="347"/>
      <c r="H31" s="347"/>
      <c r="I31" s="347"/>
      <c r="J31" s="347"/>
      <c r="K31" s="348">
        <v>0</v>
      </c>
      <c r="L31" s="348"/>
      <c r="M31" s="348"/>
      <c r="N31" s="349"/>
    </row>
    <row r="32" spans="1:26" x14ac:dyDescent="0.25">
      <c r="A32" s="350" t="s">
        <v>205</v>
      </c>
      <c r="B32" s="351"/>
      <c r="C32" s="351"/>
      <c r="D32" s="351"/>
      <c r="E32" s="351"/>
      <c r="F32" s="351"/>
      <c r="G32" s="351"/>
      <c r="H32" s="351"/>
      <c r="I32" s="351"/>
      <c r="J32" s="351"/>
      <c r="K32" s="352">
        <f>SUM(K29:N31)</f>
        <v>3.6499999999999998E-2</v>
      </c>
      <c r="L32" s="352"/>
      <c r="M32" s="352"/>
      <c r="N32" s="353"/>
    </row>
    <row r="33" spans="1:14" x14ac:dyDescent="0.25">
      <c r="A33" s="346" t="s">
        <v>206</v>
      </c>
      <c r="B33" s="347"/>
      <c r="C33" s="347"/>
      <c r="D33" s="347"/>
      <c r="E33" s="347"/>
      <c r="F33" s="347"/>
      <c r="G33" s="347"/>
      <c r="H33" s="347"/>
      <c r="I33" s="347"/>
      <c r="J33" s="347"/>
      <c r="K33" s="348">
        <v>2.5000000000000001E-2</v>
      </c>
      <c r="L33" s="348"/>
      <c r="M33" s="348"/>
      <c r="N33" s="349"/>
    </row>
    <row r="34" spans="1:14" x14ac:dyDescent="0.25">
      <c r="A34" s="350" t="s">
        <v>58</v>
      </c>
      <c r="B34" s="351"/>
      <c r="C34" s="351"/>
      <c r="D34" s="351"/>
      <c r="E34" s="351"/>
      <c r="F34" s="351"/>
      <c r="G34" s="351"/>
      <c r="H34" s="351"/>
      <c r="I34" s="351"/>
      <c r="J34" s="351"/>
      <c r="K34" s="352">
        <f>K32+K33</f>
        <v>6.1499999999999999E-2</v>
      </c>
      <c r="L34" s="352"/>
      <c r="M34" s="352"/>
      <c r="N34" s="353"/>
    </row>
    <row r="35" spans="1:14" x14ac:dyDescent="0.25">
      <c r="A35" s="354" t="s">
        <v>207</v>
      </c>
      <c r="B35" s="355"/>
      <c r="C35" s="355"/>
      <c r="D35" s="355"/>
      <c r="E35" s="355"/>
      <c r="F35" s="355"/>
      <c r="G35" s="355"/>
      <c r="H35" s="355"/>
      <c r="I35" s="355"/>
      <c r="J35" s="355"/>
      <c r="K35" s="355"/>
      <c r="L35" s="355"/>
      <c r="M35" s="355"/>
      <c r="N35" s="356"/>
    </row>
    <row r="36" spans="1:14" x14ac:dyDescent="0.25">
      <c r="A36" s="350" t="s">
        <v>208</v>
      </c>
      <c r="B36" s="351"/>
      <c r="C36" s="351"/>
      <c r="D36" s="351"/>
      <c r="E36" s="351"/>
      <c r="F36" s="351"/>
      <c r="G36" s="351"/>
      <c r="H36" s="351"/>
      <c r="I36" s="351"/>
      <c r="J36" s="351"/>
      <c r="K36" s="352">
        <f>K34</f>
        <v>6.1499999999999999E-2</v>
      </c>
      <c r="L36" s="352"/>
      <c r="M36" s="352"/>
      <c r="N36" s="353"/>
    </row>
    <row r="37" spans="1:14" ht="27" customHeight="1" x14ac:dyDescent="0.25">
      <c r="A37" s="357" t="s">
        <v>472</v>
      </c>
      <c r="B37" s="358"/>
      <c r="C37" s="358"/>
      <c r="D37" s="358"/>
      <c r="E37" s="358"/>
      <c r="F37" s="358"/>
      <c r="G37" s="358"/>
      <c r="H37" s="358"/>
      <c r="I37" s="358"/>
      <c r="J37" s="358"/>
      <c r="K37" s="358"/>
      <c r="L37" s="358"/>
      <c r="M37" s="358"/>
      <c r="N37" s="359"/>
    </row>
    <row r="38" spans="1:14" ht="18" x14ac:dyDescent="0.25">
      <c r="A38" s="360" t="s">
        <v>209</v>
      </c>
      <c r="B38" s="361"/>
      <c r="C38" s="361"/>
      <c r="D38" s="361"/>
      <c r="E38" s="361"/>
      <c r="F38" s="361"/>
      <c r="G38" s="361"/>
      <c r="H38" s="361"/>
      <c r="I38" s="361"/>
      <c r="J38" s="361"/>
      <c r="K38" s="361"/>
      <c r="L38" s="361"/>
      <c r="M38" s="361"/>
      <c r="N38" s="362"/>
    </row>
    <row r="39" spans="1:14" ht="17.25" customHeight="1" x14ac:dyDescent="0.25">
      <c r="A39" s="363" t="s">
        <v>210</v>
      </c>
      <c r="B39" s="364"/>
      <c r="C39" s="364"/>
      <c r="D39" s="364"/>
      <c r="E39" s="364"/>
      <c r="F39" s="364"/>
      <c r="G39" s="364"/>
      <c r="H39" s="364"/>
      <c r="I39" s="364"/>
      <c r="J39" s="364"/>
      <c r="K39" s="364"/>
      <c r="L39" s="364"/>
      <c r="M39" s="364"/>
      <c r="N39" s="9"/>
    </row>
    <row r="40" spans="1:14" ht="13.5" customHeight="1" x14ac:dyDescent="0.25">
      <c r="A40" s="365" t="s">
        <v>211</v>
      </c>
      <c r="B40" s="366"/>
      <c r="C40" s="366"/>
      <c r="D40" s="366"/>
      <c r="E40" s="366"/>
      <c r="F40" s="31" t="s">
        <v>212</v>
      </c>
      <c r="G40" s="31" t="s">
        <v>96</v>
      </c>
      <c r="H40" s="31" t="s">
        <v>213</v>
      </c>
      <c r="I40" s="32"/>
      <c r="J40" s="32"/>
      <c r="K40" s="32"/>
      <c r="L40" s="32"/>
      <c r="M40" s="32"/>
      <c r="N40" s="9"/>
    </row>
    <row r="41" spans="1:14" x14ac:dyDescent="0.25">
      <c r="A41" s="344" t="s">
        <v>214</v>
      </c>
      <c r="B41" s="345"/>
      <c r="C41" s="345"/>
      <c r="D41" s="345"/>
      <c r="E41" s="345"/>
      <c r="F41" s="33">
        <v>3.4299999999999997E-2</v>
      </c>
      <c r="G41" s="34">
        <v>4.9299999999999997E-2</v>
      </c>
      <c r="H41" s="34">
        <v>6.7100000000000007E-2</v>
      </c>
      <c r="I41" s="32"/>
      <c r="J41" s="32"/>
      <c r="K41" s="32"/>
      <c r="L41" s="32"/>
      <c r="M41" s="32"/>
      <c r="N41" s="9"/>
    </row>
    <row r="42" spans="1:14" x14ac:dyDescent="0.25">
      <c r="A42" s="344" t="s">
        <v>215</v>
      </c>
      <c r="B42" s="345"/>
      <c r="C42" s="345"/>
      <c r="D42" s="345"/>
      <c r="E42" s="345"/>
      <c r="F42" s="33">
        <v>2.8E-3</v>
      </c>
      <c r="G42" s="33">
        <v>4.8999999999999998E-3</v>
      </c>
      <c r="H42" s="34">
        <v>7.4999999999999997E-3</v>
      </c>
      <c r="I42" s="32"/>
      <c r="J42" s="32"/>
      <c r="K42" s="32"/>
      <c r="L42" s="32"/>
      <c r="M42" s="32"/>
      <c r="N42" s="9"/>
    </row>
    <row r="43" spans="1:14" x14ac:dyDescent="0.25">
      <c r="A43" s="344" t="s">
        <v>216</v>
      </c>
      <c r="B43" s="345"/>
      <c r="C43" s="345"/>
      <c r="D43" s="345"/>
      <c r="E43" s="345"/>
      <c r="F43" s="33">
        <v>0.01</v>
      </c>
      <c r="G43" s="33">
        <v>1.3899999999999999E-2</v>
      </c>
      <c r="H43" s="34">
        <v>1.7399999999999999E-2</v>
      </c>
      <c r="I43" s="32"/>
      <c r="J43" s="32"/>
      <c r="K43" s="32"/>
      <c r="L43" s="32"/>
      <c r="M43" s="32"/>
      <c r="N43" s="9"/>
    </row>
    <row r="44" spans="1:14" x14ac:dyDescent="0.25">
      <c r="A44" s="344" t="s">
        <v>217</v>
      </c>
      <c r="B44" s="345"/>
      <c r="C44" s="345"/>
      <c r="D44" s="345"/>
      <c r="E44" s="345"/>
      <c r="F44" s="33">
        <v>9.4000000000000004E-3</v>
      </c>
      <c r="G44" s="33">
        <v>9.9000000000000008E-3</v>
      </c>
      <c r="H44" s="34">
        <v>1.17E-2</v>
      </c>
      <c r="I44" s="32"/>
      <c r="J44" s="32"/>
      <c r="K44" s="32"/>
      <c r="L44" s="32"/>
      <c r="M44" s="32"/>
      <c r="N44" s="9"/>
    </row>
    <row r="45" spans="1:14" x14ac:dyDescent="0.25">
      <c r="A45" s="344" t="s">
        <v>218</v>
      </c>
      <c r="B45" s="345"/>
      <c r="C45" s="345"/>
      <c r="D45" s="345"/>
      <c r="E45" s="345"/>
      <c r="F45" s="34">
        <v>6.7400000000000002E-2</v>
      </c>
      <c r="G45" s="34">
        <v>8.0399999999999999E-2</v>
      </c>
      <c r="H45" s="33">
        <v>9.4E-2</v>
      </c>
      <c r="I45" s="32"/>
      <c r="J45" s="32"/>
      <c r="K45" s="32"/>
      <c r="L45" s="32"/>
      <c r="M45" s="32"/>
      <c r="N45" s="9"/>
    </row>
    <row r="46" spans="1:14" ht="15" customHeight="1" thickBot="1" x14ac:dyDescent="0.3">
      <c r="A46" s="367" t="s">
        <v>219</v>
      </c>
      <c r="B46" s="368"/>
      <c r="C46" s="368"/>
      <c r="D46" s="368"/>
      <c r="E46" s="368"/>
      <c r="F46" s="369" t="s">
        <v>220</v>
      </c>
      <c r="G46" s="369"/>
      <c r="H46" s="369"/>
      <c r="I46" s="35"/>
      <c r="J46" s="35"/>
      <c r="K46" s="35"/>
      <c r="L46" s="35"/>
      <c r="M46" s="35"/>
      <c r="N46" s="10"/>
    </row>
  </sheetData>
  <mergeCells count="67">
    <mergeCell ref="A13:J13"/>
    <mergeCell ref="K13:N13"/>
    <mergeCell ref="A6:N6"/>
    <mergeCell ref="A7:N7"/>
    <mergeCell ref="A8:J8"/>
    <mergeCell ref="K8:N8"/>
    <mergeCell ref="A9:J9"/>
    <mergeCell ref="K9:N9"/>
    <mergeCell ref="A10:J10"/>
    <mergeCell ref="K10:N10"/>
    <mergeCell ref="A11:J11"/>
    <mergeCell ref="K11:N11"/>
    <mergeCell ref="A12:N12"/>
    <mergeCell ref="A14:J14"/>
    <mergeCell ref="K14:N14"/>
    <mergeCell ref="A15:J15"/>
    <mergeCell ref="K15:N15"/>
    <mergeCell ref="A16:J16"/>
    <mergeCell ref="K16:N16"/>
    <mergeCell ref="A17:J17"/>
    <mergeCell ref="K17:N17"/>
    <mergeCell ref="A18:J18"/>
    <mergeCell ref="K18:N18"/>
    <mergeCell ref="A19:J19"/>
    <mergeCell ref="K19:N19"/>
    <mergeCell ref="A29:J29"/>
    <mergeCell ref="K29:N29"/>
    <mergeCell ref="A20:J25"/>
    <mergeCell ref="K20:N20"/>
    <mergeCell ref="K21:N21"/>
    <mergeCell ref="K22:N22"/>
    <mergeCell ref="K23:N23"/>
    <mergeCell ref="K24:N24"/>
    <mergeCell ref="K25:N25"/>
    <mergeCell ref="A26:J26"/>
    <mergeCell ref="K26:N26"/>
    <mergeCell ref="A27:N27"/>
    <mergeCell ref="A28:J28"/>
    <mergeCell ref="K28:N28"/>
    <mergeCell ref="A41:E41"/>
    <mergeCell ref="A30:J30"/>
    <mergeCell ref="K30:N30"/>
    <mergeCell ref="A31:J31"/>
    <mergeCell ref="K31:N31"/>
    <mergeCell ref="A32:J32"/>
    <mergeCell ref="K32:N32"/>
    <mergeCell ref="A44:E44"/>
    <mergeCell ref="A45:E45"/>
    <mergeCell ref="A46:E46"/>
    <mergeCell ref="F46:H46"/>
    <mergeCell ref="A42:E42"/>
    <mergeCell ref="A2:B5"/>
    <mergeCell ref="A1:N1"/>
    <mergeCell ref="C2:N3"/>
    <mergeCell ref="C4:N4"/>
    <mergeCell ref="A43:E43"/>
    <mergeCell ref="A33:J33"/>
    <mergeCell ref="K33:N33"/>
    <mergeCell ref="A34:J34"/>
    <mergeCell ref="K34:N34"/>
    <mergeCell ref="A35:N35"/>
    <mergeCell ref="A36:J36"/>
    <mergeCell ref="K36:N36"/>
    <mergeCell ref="A37:N37"/>
    <mergeCell ref="A38:N38"/>
    <mergeCell ref="A39:M39"/>
    <mergeCell ref="A40:E40"/>
  </mergeCells>
  <pageMargins left="0.43" right="0.41" top="0.36" bottom="0.42" header="0.31496062000000002" footer="0.31496062000000002"/>
  <pageSetup paperSize="9" scale="9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48"/>
  <sheetViews>
    <sheetView tabSelected="1" view="pageBreakPreview" zoomScaleNormal="100" zoomScaleSheetLayoutView="100" workbookViewId="0">
      <selection activeCell="A9" sqref="A9:J9"/>
    </sheetView>
  </sheetViews>
  <sheetFormatPr defaultRowHeight="15" x14ac:dyDescent="0.25"/>
  <cols>
    <col min="2" max="2" width="4.85546875" customWidth="1"/>
    <col min="3" max="3" width="5.28515625" customWidth="1"/>
    <col min="4" max="4" width="5.7109375" customWidth="1"/>
    <col min="5" max="5" width="3.85546875" customWidth="1"/>
    <col min="6" max="6" width="11.7109375" customWidth="1"/>
    <col min="7" max="7" width="7.5703125" customWidth="1"/>
    <col min="8" max="8" width="10.140625" customWidth="1"/>
    <col min="9" max="9" width="3.28515625" customWidth="1"/>
    <col min="10" max="10" width="5" customWidth="1"/>
    <col min="11" max="11" width="9.140625" customWidth="1"/>
    <col min="12" max="12" width="5.85546875" customWidth="1"/>
    <col min="13" max="13" width="5.7109375" customWidth="1"/>
    <col min="14" max="14" width="14.5703125" customWidth="1"/>
  </cols>
  <sheetData>
    <row r="1" spans="1:24" ht="19.5" thickBot="1" x14ac:dyDescent="0.3">
      <c r="A1" s="332" t="s">
        <v>473</v>
      </c>
      <c r="B1" s="333"/>
      <c r="C1" s="333"/>
      <c r="D1" s="333"/>
      <c r="E1" s="333"/>
      <c r="F1" s="333"/>
      <c r="G1" s="333"/>
      <c r="H1" s="333"/>
      <c r="I1" s="333"/>
      <c r="J1" s="333"/>
      <c r="K1" s="333"/>
      <c r="L1" s="333"/>
      <c r="M1" s="333"/>
      <c r="N1" s="334"/>
    </row>
    <row r="2" spans="1:24" x14ac:dyDescent="0.25">
      <c r="A2" s="328"/>
      <c r="B2" s="329"/>
      <c r="C2" s="400" t="s">
        <v>468</v>
      </c>
      <c r="D2" s="401"/>
      <c r="E2" s="401"/>
      <c r="F2" s="401"/>
      <c r="G2" s="401"/>
      <c r="H2" s="401"/>
      <c r="I2" s="401"/>
      <c r="J2" s="401"/>
      <c r="K2" s="401"/>
      <c r="L2" s="401"/>
      <c r="M2" s="401"/>
      <c r="N2" s="402"/>
    </row>
    <row r="3" spans="1:24" ht="19.5" customHeight="1" x14ac:dyDescent="0.25">
      <c r="A3" s="328"/>
      <c r="B3" s="329"/>
      <c r="C3" s="403"/>
      <c r="D3" s="404"/>
      <c r="E3" s="404"/>
      <c r="F3" s="404"/>
      <c r="G3" s="404"/>
      <c r="H3" s="404"/>
      <c r="I3" s="404"/>
      <c r="J3" s="404"/>
      <c r="K3" s="404"/>
      <c r="L3" s="404"/>
      <c r="M3" s="404"/>
      <c r="N3" s="405"/>
    </row>
    <row r="4" spans="1:24" ht="18.75" x14ac:dyDescent="0.4">
      <c r="A4" s="328"/>
      <c r="B4" s="329"/>
      <c r="C4" s="406" t="s">
        <v>169</v>
      </c>
      <c r="D4" s="407"/>
      <c r="E4" s="407"/>
      <c r="F4" s="407"/>
      <c r="G4" s="407"/>
      <c r="H4" s="407"/>
      <c r="I4" s="407"/>
      <c r="J4" s="407"/>
      <c r="K4" s="407"/>
      <c r="L4" s="407"/>
      <c r="M4" s="407"/>
      <c r="N4" s="408"/>
    </row>
    <row r="5" spans="1:24" ht="19.5" thickBot="1" x14ac:dyDescent="0.3">
      <c r="A5" s="330"/>
      <c r="B5" s="331"/>
      <c r="C5" s="26" t="s">
        <v>168</v>
      </c>
      <c r="D5" s="27"/>
      <c r="E5" s="28"/>
      <c r="F5" s="29"/>
      <c r="G5" s="29"/>
      <c r="H5" s="29"/>
      <c r="I5" s="29"/>
      <c r="J5" s="29"/>
      <c r="K5" s="29"/>
      <c r="L5" s="29"/>
      <c r="M5" s="29"/>
      <c r="N5" s="30"/>
    </row>
    <row r="6" spans="1:24" ht="15.75" x14ac:dyDescent="0.25">
      <c r="A6" s="413" t="s">
        <v>170</v>
      </c>
      <c r="B6" s="414"/>
      <c r="C6" s="414"/>
      <c r="D6" s="414"/>
      <c r="E6" s="414"/>
      <c r="F6" s="414"/>
      <c r="G6" s="414"/>
      <c r="H6" s="414"/>
      <c r="I6" s="414"/>
      <c r="J6" s="414"/>
      <c r="K6" s="414"/>
      <c r="L6" s="414"/>
      <c r="M6" s="414"/>
      <c r="N6" s="415"/>
      <c r="O6" s="11"/>
      <c r="P6" s="11"/>
      <c r="Q6" s="11"/>
      <c r="R6" s="11"/>
      <c r="S6" s="11"/>
      <c r="T6" s="11"/>
      <c r="U6" s="11"/>
      <c r="V6" s="11"/>
      <c r="W6" s="11"/>
      <c r="X6" s="11"/>
    </row>
    <row r="7" spans="1:24" x14ac:dyDescent="0.25">
      <c r="A7" s="416" t="s">
        <v>171</v>
      </c>
      <c r="B7" s="417"/>
      <c r="C7" s="417"/>
      <c r="D7" s="417"/>
      <c r="E7" s="417"/>
      <c r="F7" s="417"/>
      <c r="G7" s="417"/>
      <c r="H7" s="417"/>
      <c r="I7" s="417"/>
      <c r="J7" s="417"/>
      <c r="K7" s="417"/>
      <c r="L7" s="417"/>
      <c r="M7" s="417"/>
      <c r="N7" s="418"/>
      <c r="O7" s="11"/>
      <c r="P7" s="11"/>
      <c r="Q7" s="11"/>
      <c r="R7" s="11"/>
      <c r="S7" s="11"/>
      <c r="T7" s="11"/>
      <c r="U7" s="11"/>
      <c r="V7" s="11"/>
      <c r="W7" s="11"/>
      <c r="X7" s="11"/>
    </row>
    <row r="8" spans="1:24" x14ac:dyDescent="0.25">
      <c r="A8" s="409" t="s">
        <v>172</v>
      </c>
      <c r="B8" s="410"/>
      <c r="C8" s="410"/>
      <c r="D8" s="410"/>
      <c r="E8" s="410"/>
      <c r="F8" s="410"/>
      <c r="G8" s="410"/>
      <c r="H8" s="410"/>
      <c r="I8" s="410"/>
      <c r="J8" s="410"/>
      <c r="K8" s="411" t="s">
        <v>173</v>
      </c>
      <c r="L8" s="411"/>
      <c r="M8" s="411"/>
      <c r="N8" s="412"/>
      <c r="O8" s="11"/>
      <c r="P8" s="11"/>
      <c r="Q8" s="11"/>
      <c r="R8" s="11"/>
      <c r="S8" s="11"/>
      <c r="T8" s="11"/>
      <c r="U8" s="11"/>
      <c r="V8" s="11"/>
      <c r="W8" s="11"/>
      <c r="X8" s="11"/>
    </row>
    <row r="9" spans="1:24" x14ac:dyDescent="0.25">
      <c r="A9" s="409" t="s">
        <v>174</v>
      </c>
      <c r="B9" s="410"/>
      <c r="C9" s="410"/>
      <c r="D9" s="410"/>
      <c r="E9" s="410"/>
      <c r="F9" s="410"/>
      <c r="G9" s="410"/>
      <c r="H9" s="410"/>
      <c r="I9" s="410"/>
      <c r="J9" s="410"/>
      <c r="K9" s="419">
        <v>2.1100000000000001E-2</v>
      </c>
      <c r="L9" s="419"/>
      <c r="M9" s="419"/>
      <c r="N9" s="420"/>
      <c r="O9" s="11"/>
      <c r="P9" s="11"/>
      <c r="Q9" s="11"/>
      <c r="R9" s="11"/>
      <c r="S9" s="11"/>
      <c r="T9" s="11"/>
      <c r="U9" s="11"/>
      <c r="V9" s="11"/>
      <c r="W9" s="11"/>
      <c r="X9" s="11"/>
    </row>
    <row r="10" spans="1:24" x14ac:dyDescent="0.25">
      <c r="A10" s="409" t="s">
        <v>175</v>
      </c>
      <c r="B10" s="410"/>
      <c r="C10" s="410"/>
      <c r="D10" s="410"/>
      <c r="E10" s="410"/>
      <c r="F10" s="410"/>
      <c r="G10" s="410"/>
      <c r="H10" s="410"/>
      <c r="I10" s="410"/>
      <c r="J10" s="410"/>
      <c r="K10" s="419">
        <v>1.3299999999999999E-2</v>
      </c>
      <c r="L10" s="419"/>
      <c r="M10" s="419"/>
      <c r="N10" s="420"/>
      <c r="O10" s="11"/>
      <c r="P10" s="11">
        <f>0.48+0.85</f>
        <v>1.33</v>
      </c>
      <c r="Q10" s="11"/>
      <c r="R10" s="11"/>
      <c r="S10" s="11"/>
      <c r="T10" s="11"/>
      <c r="U10" s="11"/>
      <c r="V10" s="11"/>
      <c r="W10" s="11"/>
      <c r="X10" s="11"/>
    </row>
    <row r="11" spans="1:24" x14ac:dyDescent="0.25">
      <c r="A11" s="409" t="s">
        <v>176</v>
      </c>
      <c r="B11" s="410"/>
      <c r="C11" s="410"/>
      <c r="D11" s="410"/>
      <c r="E11" s="410"/>
      <c r="F11" s="410"/>
      <c r="G11" s="410"/>
      <c r="H11" s="410"/>
      <c r="I11" s="410"/>
      <c r="J11" s="410"/>
      <c r="K11" s="419">
        <v>8.5000000000000006E-3</v>
      </c>
      <c r="L11" s="419"/>
      <c r="M11" s="419"/>
      <c r="N11" s="420"/>
      <c r="O11" s="11"/>
      <c r="P11" s="11"/>
      <c r="Q11" s="11"/>
      <c r="R11" s="11"/>
      <c r="S11" s="11"/>
      <c r="T11" s="11"/>
      <c r="U11" s="11"/>
      <c r="V11" s="11"/>
      <c r="W11" s="11"/>
      <c r="X11" s="11"/>
    </row>
    <row r="12" spans="1:24" x14ac:dyDescent="0.25">
      <c r="A12" s="416" t="s">
        <v>177</v>
      </c>
      <c r="B12" s="417"/>
      <c r="C12" s="417"/>
      <c r="D12" s="417"/>
      <c r="E12" s="417"/>
      <c r="F12" s="417"/>
      <c r="G12" s="417"/>
      <c r="H12" s="417"/>
      <c r="I12" s="417"/>
      <c r="J12" s="417"/>
      <c r="K12" s="417"/>
      <c r="L12" s="417"/>
      <c r="M12" s="417"/>
      <c r="N12" s="418"/>
      <c r="O12" s="11"/>
      <c r="P12" s="11"/>
      <c r="Q12" s="11"/>
      <c r="R12" s="11"/>
      <c r="S12" s="11"/>
      <c r="T12" s="11"/>
      <c r="U12" s="11"/>
      <c r="V12" s="11"/>
      <c r="W12" s="11"/>
      <c r="X12" s="11"/>
    </row>
    <row r="13" spans="1:24" x14ac:dyDescent="0.25">
      <c r="A13" s="409" t="s">
        <v>178</v>
      </c>
      <c r="B13" s="410"/>
      <c r="C13" s="410"/>
      <c r="D13" s="410"/>
      <c r="E13" s="410"/>
      <c r="F13" s="410"/>
      <c r="G13" s="410"/>
      <c r="H13" s="410"/>
      <c r="I13" s="410"/>
      <c r="J13" s="410"/>
      <c r="K13" s="411" t="s">
        <v>173</v>
      </c>
      <c r="L13" s="411"/>
      <c r="M13" s="411"/>
      <c r="N13" s="412"/>
      <c r="O13" s="11"/>
      <c r="P13" s="11"/>
      <c r="Q13" s="11"/>
      <c r="R13" s="11"/>
      <c r="S13" s="11"/>
      <c r="T13" s="11"/>
      <c r="U13" s="11"/>
      <c r="V13" s="11"/>
      <c r="W13" s="11"/>
      <c r="X13" s="11"/>
    </row>
    <row r="14" spans="1:24" x14ac:dyDescent="0.25">
      <c r="A14" s="409" t="s">
        <v>179</v>
      </c>
      <c r="B14" s="410"/>
      <c r="C14" s="410"/>
      <c r="D14" s="410"/>
      <c r="E14" s="410"/>
      <c r="F14" s="410"/>
      <c r="G14" s="410"/>
      <c r="H14" s="410"/>
      <c r="I14" s="410"/>
      <c r="J14" s="410"/>
      <c r="K14" s="419">
        <f>SUM(K15:N17)</f>
        <v>6.1499999999999999E-2</v>
      </c>
      <c r="L14" s="419"/>
      <c r="M14" s="419"/>
      <c r="N14" s="420"/>
      <c r="O14" s="11"/>
      <c r="P14" s="11"/>
      <c r="Q14" s="11"/>
      <c r="R14" s="11"/>
      <c r="S14" s="11"/>
      <c r="T14" s="11"/>
      <c r="U14" s="11"/>
      <c r="V14" s="11"/>
      <c r="W14" s="11"/>
      <c r="X14" s="11"/>
    </row>
    <row r="15" spans="1:24" x14ac:dyDescent="0.25">
      <c r="A15" s="409" t="s">
        <v>180</v>
      </c>
      <c r="B15" s="410"/>
      <c r="C15" s="410"/>
      <c r="D15" s="410"/>
      <c r="E15" s="410"/>
      <c r="F15" s="410"/>
      <c r="G15" s="410"/>
      <c r="H15" s="410"/>
      <c r="I15" s="410"/>
      <c r="J15" s="410"/>
      <c r="K15" s="419">
        <f>K33</f>
        <v>3.6499999999999998E-2</v>
      </c>
      <c r="L15" s="419"/>
      <c r="M15" s="419"/>
      <c r="N15" s="420"/>
      <c r="O15" s="11"/>
      <c r="P15" s="11"/>
      <c r="Q15" s="11"/>
      <c r="R15" s="11"/>
      <c r="S15" s="11"/>
      <c r="T15" s="11"/>
      <c r="U15" s="11"/>
      <c r="V15" s="11"/>
      <c r="W15" s="11"/>
      <c r="X15" s="11"/>
    </row>
    <row r="16" spans="1:24" ht="15.75" thickBot="1" x14ac:dyDescent="0.3">
      <c r="A16" s="409" t="s">
        <v>181</v>
      </c>
      <c r="B16" s="410"/>
      <c r="C16" s="410"/>
      <c r="D16" s="410"/>
      <c r="E16" s="410"/>
      <c r="F16" s="410"/>
      <c r="G16" s="410"/>
      <c r="H16" s="410"/>
      <c r="I16" s="410"/>
      <c r="J16" s="410"/>
      <c r="K16" s="419">
        <v>0</v>
      </c>
      <c r="L16" s="419"/>
      <c r="M16" s="419"/>
      <c r="N16" s="420"/>
      <c r="O16" s="11"/>
      <c r="P16" s="11"/>
      <c r="Q16" s="11"/>
      <c r="R16" s="11"/>
      <c r="S16" s="11"/>
      <c r="T16" s="11"/>
      <c r="U16" s="11"/>
      <c r="V16" s="11"/>
      <c r="W16" s="11"/>
      <c r="X16" s="11"/>
    </row>
    <row r="17" spans="1:24" ht="15.75" thickBot="1" x14ac:dyDescent="0.3">
      <c r="A17" s="409" t="s">
        <v>182</v>
      </c>
      <c r="B17" s="410"/>
      <c r="C17" s="410"/>
      <c r="D17" s="410"/>
      <c r="E17" s="410"/>
      <c r="F17" s="410"/>
      <c r="G17" s="410"/>
      <c r="H17" s="410"/>
      <c r="I17" s="410"/>
      <c r="J17" s="410"/>
      <c r="K17" s="419">
        <v>2.5000000000000001E-2</v>
      </c>
      <c r="L17" s="419"/>
      <c r="M17" s="419"/>
      <c r="N17" s="420"/>
      <c r="O17" s="11"/>
      <c r="P17" s="11"/>
      <c r="Q17" s="12">
        <f>ROUND((((1+K9+K10)*(1+K11)*(1+K18))/(1-(K14))-1)*100,2)</f>
        <v>15.69</v>
      </c>
      <c r="R17" s="11"/>
      <c r="S17" s="11"/>
      <c r="T17" s="11"/>
      <c r="U17" s="11"/>
      <c r="V17" s="11"/>
      <c r="W17" s="11"/>
      <c r="X17" s="11"/>
    </row>
    <row r="18" spans="1:24" x14ac:dyDescent="0.25">
      <c r="A18" s="409" t="s">
        <v>183</v>
      </c>
      <c r="B18" s="410"/>
      <c r="C18" s="410"/>
      <c r="D18" s="410"/>
      <c r="E18" s="410"/>
      <c r="F18" s="410"/>
      <c r="G18" s="410"/>
      <c r="H18" s="410"/>
      <c r="I18" s="410"/>
      <c r="J18" s="410"/>
      <c r="K18" s="419">
        <v>4.0800000000000003E-2</v>
      </c>
      <c r="L18" s="419"/>
      <c r="M18" s="419"/>
      <c r="N18" s="420"/>
      <c r="O18" s="11"/>
      <c r="P18" s="11" t="s">
        <v>193</v>
      </c>
      <c r="Q18" s="11" t="s">
        <v>194</v>
      </c>
      <c r="R18" s="11"/>
      <c r="S18" s="11"/>
      <c r="T18" s="11"/>
      <c r="U18" s="11"/>
      <c r="V18" s="11"/>
      <c r="W18" s="11"/>
      <c r="X18" s="11"/>
    </row>
    <row r="19" spans="1:24" x14ac:dyDescent="0.25">
      <c r="A19" s="460" t="s">
        <v>184</v>
      </c>
      <c r="B19" s="461"/>
      <c r="C19" s="461"/>
      <c r="D19" s="461"/>
      <c r="E19" s="461"/>
      <c r="F19" s="461"/>
      <c r="G19" s="461"/>
      <c r="H19" s="461"/>
      <c r="I19" s="461"/>
      <c r="J19" s="461"/>
      <c r="K19" s="431" t="s">
        <v>185</v>
      </c>
      <c r="L19" s="432"/>
      <c r="M19" s="432"/>
      <c r="N19" s="433"/>
      <c r="O19" s="11"/>
      <c r="P19" s="11"/>
      <c r="Q19" s="11"/>
      <c r="R19" s="11"/>
      <c r="S19" s="11"/>
      <c r="T19" s="11"/>
      <c r="U19" s="11"/>
      <c r="V19" s="11"/>
      <c r="W19" s="11"/>
      <c r="X19" s="11"/>
    </row>
    <row r="20" spans="1:24" ht="15.75" customHeight="1" x14ac:dyDescent="0.25">
      <c r="A20" s="425" t="s">
        <v>229</v>
      </c>
      <c r="B20" s="426"/>
      <c r="C20" s="426"/>
      <c r="D20" s="426"/>
      <c r="E20" s="426"/>
      <c r="F20" s="426"/>
      <c r="G20" s="426"/>
      <c r="H20" s="426"/>
      <c r="I20" s="426"/>
      <c r="J20" s="427"/>
      <c r="K20" s="431" t="s">
        <v>228</v>
      </c>
      <c r="L20" s="432"/>
      <c r="M20" s="432"/>
      <c r="N20" s="433"/>
      <c r="O20" s="11"/>
      <c r="P20" s="11"/>
      <c r="Q20" s="5" t="s">
        <v>223</v>
      </c>
      <c r="R20" s="5"/>
      <c r="S20" s="5"/>
      <c r="T20" s="11"/>
      <c r="U20" s="11"/>
      <c r="V20" s="11"/>
      <c r="W20" s="11"/>
      <c r="X20" s="11"/>
    </row>
    <row r="21" spans="1:24" ht="26.25" customHeight="1" thickBot="1" x14ac:dyDescent="0.3">
      <c r="A21" s="425"/>
      <c r="B21" s="426"/>
      <c r="C21" s="426"/>
      <c r="D21" s="426"/>
      <c r="E21" s="426"/>
      <c r="F21" s="426"/>
      <c r="G21" s="426"/>
      <c r="H21" s="426"/>
      <c r="I21" s="426"/>
      <c r="J21" s="427"/>
      <c r="K21" s="434" t="s">
        <v>187</v>
      </c>
      <c r="L21" s="434"/>
      <c r="M21" s="434"/>
      <c r="N21" s="435"/>
      <c r="O21" s="11"/>
      <c r="P21" s="11"/>
      <c r="Q21" s="6" t="s">
        <v>196</v>
      </c>
      <c r="R21" s="6" t="s">
        <v>197</v>
      </c>
      <c r="S21" s="6" t="s">
        <v>198</v>
      </c>
      <c r="T21" s="11"/>
      <c r="U21" s="11"/>
      <c r="V21" s="11"/>
      <c r="W21" s="11"/>
      <c r="X21" s="11"/>
    </row>
    <row r="22" spans="1:24" ht="26.25" customHeight="1" thickBot="1" x14ac:dyDescent="0.3">
      <c r="A22" s="425"/>
      <c r="B22" s="426"/>
      <c r="C22" s="426"/>
      <c r="D22" s="426"/>
      <c r="E22" s="426"/>
      <c r="F22" s="426"/>
      <c r="G22" s="426"/>
      <c r="H22" s="426"/>
      <c r="I22" s="426"/>
      <c r="J22" s="427"/>
      <c r="K22" s="441" t="s">
        <v>188</v>
      </c>
      <c r="L22" s="441"/>
      <c r="M22" s="441"/>
      <c r="N22" s="442"/>
      <c r="O22" s="11"/>
      <c r="P22" s="11"/>
      <c r="Q22" s="13">
        <v>0.111</v>
      </c>
      <c r="R22" s="14">
        <v>0.14019999999999999</v>
      </c>
      <c r="S22" s="14">
        <v>0.16800000000000001</v>
      </c>
      <c r="T22" s="11"/>
      <c r="U22" s="11"/>
      <c r="V22" s="11"/>
      <c r="W22" s="11"/>
      <c r="X22" s="11"/>
    </row>
    <row r="23" spans="1:24" ht="27.75" customHeight="1" x14ac:dyDescent="0.25">
      <c r="A23" s="425"/>
      <c r="B23" s="426"/>
      <c r="C23" s="426"/>
      <c r="D23" s="426"/>
      <c r="E23" s="426"/>
      <c r="F23" s="426"/>
      <c r="G23" s="426"/>
      <c r="H23" s="426"/>
      <c r="I23" s="426"/>
      <c r="J23" s="427"/>
      <c r="K23" s="434" t="s">
        <v>189</v>
      </c>
      <c r="L23" s="434"/>
      <c r="M23" s="434"/>
      <c r="N23" s="435"/>
      <c r="O23" s="11"/>
      <c r="P23" s="11"/>
      <c r="Q23" s="11"/>
      <c r="R23" s="11"/>
      <c r="S23" s="11"/>
      <c r="T23" s="11"/>
      <c r="U23" s="11"/>
      <c r="V23" s="11"/>
      <c r="W23" s="11"/>
      <c r="X23" s="11"/>
    </row>
    <row r="24" spans="1:24" ht="28.5" customHeight="1" x14ac:dyDescent="0.25">
      <c r="A24" s="425"/>
      <c r="B24" s="426"/>
      <c r="C24" s="426"/>
      <c r="D24" s="426"/>
      <c r="E24" s="426"/>
      <c r="F24" s="426"/>
      <c r="G24" s="426"/>
      <c r="H24" s="426"/>
      <c r="I24" s="426"/>
      <c r="J24" s="427"/>
      <c r="K24" s="439"/>
      <c r="L24" s="439"/>
      <c r="M24" s="439"/>
      <c r="N24" s="440"/>
      <c r="O24" s="11"/>
      <c r="P24" s="11"/>
      <c r="Q24" s="11"/>
      <c r="R24" s="11"/>
      <c r="S24" s="11"/>
      <c r="T24" s="11"/>
      <c r="U24" s="11"/>
      <c r="V24" s="11"/>
      <c r="W24" s="11"/>
      <c r="X24" s="11"/>
    </row>
    <row r="25" spans="1:24" ht="39" customHeight="1" x14ac:dyDescent="0.25">
      <c r="A25" s="428"/>
      <c r="B25" s="429"/>
      <c r="C25" s="429"/>
      <c r="D25" s="429"/>
      <c r="E25" s="429"/>
      <c r="F25" s="429"/>
      <c r="G25" s="429"/>
      <c r="H25" s="429"/>
      <c r="I25" s="429"/>
      <c r="J25" s="430"/>
      <c r="K25" s="462" t="s">
        <v>191</v>
      </c>
      <c r="L25" s="463"/>
      <c r="M25" s="463"/>
      <c r="N25" s="464"/>
      <c r="O25" s="11"/>
      <c r="P25" s="11"/>
      <c r="Q25" s="11"/>
      <c r="R25" s="11"/>
      <c r="S25" s="11"/>
      <c r="T25" s="11"/>
      <c r="U25" s="11"/>
      <c r="V25" s="11"/>
      <c r="W25" s="11"/>
      <c r="X25" s="11"/>
    </row>
    <row r="26" spans="1:24" x14ac:dyDescent="0.25">
      <c r="A26" s="465" t="s">
        <v>230</v>
      </c>
      <c r="B26" s="466"/>
      <c r="C26" s="466"/>
      <c r="D26" s="466"/>
      <c r="E26" s="466"/>
      <c r="F26" s="466"/>
      <c r="G26" s="466"/>
      <c r="H26" s="466"/>
      <c r="I26" s="466"/>
      <c r="J26" s="466"/>
      <c r="K26" s="467">
        <f>Q17/100</f>
        <v>0.15689999999999998</v>
      </c>
      <c r="L26" s="467"/>
      <c r="M26" s="467"/>
      <c r="N26" s="468"/>
      <c r="O26" s="11"/>
      <c r="P26" s="11"/>
      <c r="Q26" s="11"/>
      <c r="R26" s="11"/>
      <c r="S26" s="11"/>
      <c r="T26" s="11"/>
      <c r="U26" s="11"/>
      <c r="V26" s="11"/>
      <c r="W26" s="11"/>
      <c r="X26" s="11"/>
    </row>
    <row r="27" spans="1:24" x14ac:dyDescent="0.25">
      <c r="A27" s="19"/>
      <c r="B27" s="11"/>
      <c r="C27" s="11"/>
      <c r="D27" s="11"/>
      <c r="E27" s="11"/>
      <c r="F27" s="11"/>
      <c r="G27" s="11"/>
      <c r="H27" s="11"/>
      <c r="I27" s="11"/>
      <c r="J27" s="11"/>
      <c r="K27" s="11"/>
      <c r="L27" s="11"/>
      <c r="M27" s="11"/>
      <c r="N27" s="20"/>
      <c r="O27" s="11"/>
      <c r="P27" s="11"/>
      <c r="Q27" s="11"/>
      <c r="R27" s="11"/>
      <c r="S27" s="11"/>
      <c r="T27" s="11"/>
      <c r="U27" s="11"/>
      <c r="V27" s="11"/>
      <c r="W27" s="11"/>
      <c r="X27" s="11"/>
    </row>
    <row r="28" spans="1:24" x14ac:dyDescent="0.25">
      <c r="A28" s="457" t="s">
        <v>224</v>
      </c>
      <c r="B28" s="458"/>
      <c r="C28" s="458"/>
      <c r="D28" s="458"/>
      <c r="E28" s="458"/>
      <c r="F28" s="458"/>
      <c r="G28" s="458"/>
      <c r="H28" s="458"/>
      <c r="I28" s="458"/>
      <c r="J28" s="458"/>
      <c r="K28" s="458"/>
      <c r="L28" s="458"/>
      <c r="M28" s="458"/>
      <c r="N28" s="459"/>
      <c r="O28" s="11"/>
      <c r="P28" s="11"/>
      <c r="Q28" s="11"/>
      <c r="R28" s="11"/>
      <c r="S28" s="11"/>
      <c r="T28" s="11"/>
      <c r="U28" s="11"/>
      <c r="V28" s="11"/>
      <c r="W28" s="11"/>
      <c r="X28" s="11"/>
    </row>
    <row r="29" spans="1:24" x14ac:dyDescent="0.25">
      <c r="A29" s="469" t="s">
        <v>200</v>
      </c>
      <c r="B29" s="421"/>
      <c r="C29" s="421"/>
      <c r="D29" s="421"/>
      <c r="E29" s="421"/>
      <c r="F29" s="421"/>
      <c r="G29" s="421"/>
      <c r="H29" s="421"/>
      <c r="I29" s="421"/>
      <c r="J29" s="421"/>
      <c r="K29" s="421" t="s">
        <v>201</v>
      </c>
      <c r="L29" s="421"/>
      <c r="M29" s="421"/>
      <c r="N29" s="422"/>
      <c r="O29" s="11"/>
      <c r="P29" s="11"/>
      <c r="Q29" s="11"/>
      <c r="R29" s="11"/>
      <c r="S29" s="11"/>
      <c r="T29" s="11"/>
      <c r="U29" s="11"/>
      <c r="V29" s="11"/>
      <c r="W29" s="11"/>
      <c r="X29" s="11"/>
    </row>
    <row r="30" spans="1:24" x14ac:dyDescent="0.25">
      <c r="A30" s="423" t="s">
        <v>202</v>
      </c>
      <c r="B30" s="424"/>
      <c r="C30" s="424"/>
      <c r="D30" s="424"/>
      <c r="E30" s="424"/>
      <c r="F30" s="424"/>
      <c r="G30" s="424"/>
      <c r="H30" s="424"/>
      <c r="I30" s="424"/>
      <c r="J30" s="424"/>
      <c r="K30" s="419">
        <v>6.4999999999999997E-3</v>
      </c>
      <c r="L30" s="419"/>
      <c r="M30" s="419"/>
      <c r="N30" s="420"/>
      <c r="O30" s="11"/>
      <c r="P30" s="11"/>
      <c r="Q30" s="11"/>
      <c r="R30" s="11"/>
      <c r="S30" s="11"/>
      <c r="T30" s="11"/>
      <c r="U30" s="11"/>
      <c r="V30" s="11"/>
      <c r="W30" s="11"/>
      <c r="X30" s="11"/>
    </row>
    <row r="31" spans="1:24" x14ac:dyDescent="0.25">
      <c r="A31" s="423" t="s">
        <v>203</v>
      </c>
      <c r="B31" s="424"/>
      <c r="C31" s="424"/>
      <c r="D31" s="424"/>
      <c r="E31" s="424"/>
      <c r="F31" s="424"/>
      <c r="G31" s="424"/>
      <c r="H31" s="424"/>
      <c r="I31" s="424"/>
      <c r="J31" s="424"/>
      <c r="K31" s="419">
        <v>0.03</v>
      </c>
      <c r="L31" s="419"/>
      <c r="M31" s="419"/>
      <c r="N31" s="420"/>
      <c r="O31" s="11"/>
      <c r="P31" s="11"/>
      <c r="Q31" s="11"/>
      <c r="R31" s="11"/>
      <c r="S31" s="11"/>
      <c r="T31" s="11"/>
      <c r="U31" s="11"/>
      <c r="V31" s="11"/>
      <c r="W31" s="11"/>
      <c r="X31" s="11"/>
    </row>
    <row r="32" spans="1:24" x14ac:dyDescent="0.25">
      <c r="A32" s="409" t="s">
        <v>204</v>
      </c>
      <c r="B32" s="410"/>
      <c r="C32" s="410"/>
      <c r="D32" s="410"/>
      <c r="E32" s="410"/>
      <c r="F32" s="410"/>
      <c r="G32" s="410"/>
      <c r="H32" s="410"/>
      <c r="I32" s="410"/>
      <c r="J32" s="410"/>
      <c r="K32" s="419">
        <v>0</v>
      </c>
      <c r="L32" s="419"/>
      <c r="M32" s="419"/>
      <c r="N32" s="420"/>
      <c r="O32" s="11"/>
      <c r="P32" s="11"/>
      <c r="Q32" s="11"/>
      <c r="R32" s="11"/>
      <c r="S32" s="11"/>
      <c r="T32" s="11"/>
      <c r="U32" s="11"/>
      <c r="V32" s="11"/>
      <c r="W32" s="11"/>
      <c r="X32" s="11"/>
    </row>
    <row r="33" spans="1:24" x14ac:dyDescent="0.25">
      <c r="A33" s="453" t="s">
        <v>205</v>
      </c>
      <c r="B33" s="454"/>
      <c r="C33" s="454"/>
      <c r="D33" s="454"/>
      <c r="E33" s="454"/>
      <c r="F33" s="454"/>
      <c r="G33" s="454"/>
      <c r="H33" s="454"/>
      <c r="I33" s="454"/>
      <c r="J33" s="454"/>
      <c r="K33" s="455">
        <f>SUM(K30:N32)</f>
        <v>3.6499999999999998E-2</v>
      </c>
      <c r="L33" s="455"/>
      <c r="M33" s="455"/>
      <c r="N33" s="456"/>
      <c r="O33" s="15"/>
      <c r="P33" s="15"/>
      <c r="Q33" s="15"/>
      <c r="R33" s="15"/>
      <c r="S33" s="15"/>
      <c r="T33" s="15"/>
      <c r="U33" s="15"/>
      <c r="V33" s="15"/>
      <c r="W33" s="15"/>
      <c r="X33" s="15"/>
    </row>
    <row r="34" spans="1:24" x14ac:dyDescent="0.25">
      <c r="A34" s="409" t="s">
        <v>206</v>
      </c>
      <c r="B34" s="410"/>
      <c r="C34" s="410"/>
      <c r="D34" s="410"/>
      <c r="E34" s="410"/>
      <c r="F34" s="410"/>
      <c r="G34" s="410"/>
      <c r="H34" s="410"/>
      <c r="I34" s="410"/>
      <c r="J34" s="410"/>
      <c r="K34" s="419">
        <v>2.5000000000000001E-2</v>
      </c>
      <c r="L34" s="419"/>
      <c r="M34" s="419"/>
      <c r="N34" s="420"/>
      <c r="O34" s="11"/>
      <c r="P34" s="11"/>
      <c r="Q34" s="11"/>
      <c r="R34" s="11"/>
      <c r="S34" s="11"/>
      <c r="T34" s="11"/>
      <c r="U34" s="11"/>
      <c r="V34" s="11"/>
      <c r="W34" s="11"/>
      <c r="X34" s="11"/>
    </row>
    <row r="35" spans="1:24" x14ac:dyDescent="0.25">
      <c r="A35" s="453" t="s">
        <v>58</v>
      </c>
      <c r="B35" s="454"/>
      <c r="C35" s="454"/>
      <c r="D35" s="454"/>
      <c r="E35" s="454"/>
      <c r="F35" s="454"/>
      <c r="G35" s="454"/>
      <c r="H35" s="454"/>
      <c r="I35" s="454"/>
      <c r="J35" s="454"/>
      <c r="K35" s="455">
        <f>K33+K34</f>
        <v>6.1499999999999999E-2</v>
      </c>
      <c r="L35" s="455"/>
      <c r="M35" s="455"/>
      <c r="N35" s="456"/>
      <c r="O35" s="15"/>
      <c r="P35" s="15"/>
      <c r="Q35" s="15"/>
      <c r="R35" s="15"/>
      <c r="S35" s="15"/>
      <c r="T35" s="15"/>
      <c r="U35" s="15"/>
      <c r="V35" s="15"/>
      <c r="W35" s="15"/>
      <c r="X35" s="15"/>
    </row>
    <row r="36" spans="1:24" x14ac:dyDescent="0.25">
      <c r="A36" s="21"/>
      <c r="B36" s="16"/>
      <c r="C36" s="16"/>
      <c r="D36" s="16"/>
      <c r="E36" s="16"/>
      <c r="F36" s="16"/>
      <c r="G36" s="16"/>
      <c r="H36" s="16"/>
      <c r="I36" s="16"/>
      <c r="J36" s="16"/>
      <c r="K36" s="17"/>
      <c r="L36" s="17"/>
      <c r="M36" s="17"/>
      <c r="N36" s="22"/>
      <c r="O36" s="11"/>
      <c r="P36" s="11"/>
      <c r="Q36" s="11"/>
      <c r="R36" s="11"/>
      <c r="S36" s="11"/>
      <c r="T36" s="11"/>
      <c r="U36" s="11"/>
      <c r="V36" s="11"/>
      <c r="W36" s="11"/>
      <c r="X36" s="11"/>
    </row>
    <row r="37" spans="1:24" x14ac:dyDescent="0.25">
      <c r="A37" s="457" t="s">
        <v>207</v>
      </c>
      <c r="B37" s="458"/>
      <c r="C37" s="458"/>
      <c r="D37" s="458"/>
      <c r="E37" s="458"/>
      <c r="F37" s="458"/>
      <c r="G37" s="458"/>
      <c r="H37" s="458"/>
      <c r="I37" s="458"/>
      <c r="J37" s="458"/>
      <c r="K37" s="458"/>
      <c r="L37" s="458"/>
      <c r="M37" s="458"/>
      <c r="N37" s="459"/>
      <c r="O37" s="11"/>
      <c r="P37" s="11"/>
      <c r="Q37" s="11"/>
      <c r="R37" s="11"/>
      <c r="S37" s="11"/>
      <c r="T37" s="11"/>
      <c r="U37" s="11"/>
      <c r="V37" s="11"/>
      <c r="W37" s="11"/>
      <c r="X37" s="11"/>
    </row>
    <row r="38" spans="1:24" x14ac:dyDescent="0.25">
      <c r="A38" s="453" t="s">
        <v>208</v>
      </c>
      <c r="B38" s="454"/>
      <c r="C38" s="454"/>
      <c r="D38" s="454"/>
      <c r="E38" s="454"/>
      <c r="F38" s="454"/>
      <c r="G38" s="454"/>
      <c r="H38" s="454"/>
      <c r="I38" s="454"/>
      <c r="J38" s="454"/>
      <c r="K38" s="455">
        <f>K35</f>
        <v>6.1499999999999999E-2</v>
      </c>
      <c r="L38" s="455"/>
      <c r="M38" s="455"/>
      <c r="N38" s="456"/>
      <c r="O38" s="11"/>
      <c r="P38" s="11"/>
      <c r="Q38" s="11"/>
      <c r="R38" s="11"/>
      <c r="S38" s="11"/>
      <c r="T38" s="11"/>
      <c r="U38" s="11"/>
      <c r="V38" s="11"/>
      <c r="W38" s="11"/>
      <c r="X38" s="11"/>
    </row>
    <row r="39" spans="1:24" ht="19.5" customHeight="1" x14ac:dyDescent="0.25">
      <c r="A39" s="443" t="s">
        <v>474</v>
      </c>
      <c r="B39" s="444"/>
      <c r="C39" s="444"/>
      <c r="D39" s="444"/>
      <c r="E39" s="444"/>
      <c r="F39" s="444"/>
      <c r="G39" s="444"/>
      <c r="H39" s="444"/>
      <c r="I39" s="444"/>
      <c r="J39" s="444"/>
      <c r="K39" s="444"/>
      <c r="L39" s="444"/>
      <c r="M39" s="444"/>
      <c r="N39" s="445"/>
      <c r="O39" s="11"/>
      <c r="P39" s="11"/>
      <c r="Q39" s="11"/>
      <c r="R39" s="11"/>
      <c r="S39" s="11"/>
      <c r="T39" s="11"/>
      <c r="U39" s="11"/>
      <c r="V39" s="11"/>
      <c r="W39" s="11"/>
      <c r="X39" s="11"/>
    </row>
    <row r="40" spans="1:24" ht="18" x14ac:dyDescent="0.25">
      <c r="A40" s="446" t="s">
        <v>209</v>
      </c>
      <c r="B40" s="447"/>
      <c r="C40" s="447"/>
      <c r="D40" s="447"/>
      <c r="E40" s="447"/>
      <c r="F40" s="447"/>
      <c r="G40" s="447"/>
      <c r="H40" s="447"/>
      <c r="I40" s="447"/>
      <c r="J40" s="447"/>
      <c r="K40" s="447"/>
      <c r="L40" s="447"/>
      <c r="M40" s="447"/>
      <c r="N40" s="448"/>
      <c r="O40" s="18"/>
      <c r="P40" s="18"/>
      <c r="Q40" s="18"/>
      <c r="R40" s="18"/>
      <c r="S40" s="18"/>
      <c r="T40" s="18"/>
      <c r="U40" s="18"/>
      <c r="V40" s="18"/>
      <c r="W40" s="18"/>
      <c r="X40" s="18"/>
    </row>
    <row r="41" spans="1:24" x14ac:dyDescent="0.25">
      <c r="A41" s="38" t="s">
        <v>225</v>
      </c>
      <c r="B41" s="39"/>
      <c r="C41" s="39"/>
      <c r="D41" s="39"/>
      <c r="E41" s="36"/>
      <c r="F41" s="36"/>
      <c r="G41" s="36"/>
      <c r="H41" s="36"/>
      <c r="I41" s="36"/>
      <c r="J41" s="36"/>
      <c r="K41" s="36"/>
      <c r="L41" s="36"/>
      <c r="M41" s="36"/>
      <c r="N41" s="37"/>
      <c r="O41" s="11"/>
      <c r="P41" s="11"/>
      <c r="Q41" s="11"/>
      <c r="R41" s="11"/>
      <c r="S41" s="11"/>
      <c r="T41" s="11"/>
      <c r="U41" s="11"/>
      <c r="V41" s="11"/>
      <c r="W41" s="11"/>
      <c r="X41" s="11"/>
    </row>
    <row r="42" spans="1:24" ht="14.25" customHeight="1" x14ac:dyDescent="0.25">
      <c r="A42" s="449" t="s">
        <v>211</v>
      </c>
      <c r="B42" s="450"/>
      <c r="C42" s="450"/>
      <c r="D42" s="450"/>
      <c r="E42" s="450"/>
      <c r="F42" s="40" t="s">
        <v>212</v>
      </c>
      <c r="G42" s="40" t="s">
        <v>96</v>
      </c>
      <c r="H42" s="40" t="s">
        <v>213</v>
      </c>
      <c r="I42" s="36"/>
      <c r="J42" s="36"/>
      <c r="K42" s="36"/>
      <c r="L42" s="36"/>
      <c r="M42" s="36"/>
      <c r="N42" s="37"/>
      <c r="O42" s="11"/>
      <c r="P42" s="11"/>
      <c r="Q42" s="11"/>
      <c r="R42" s="11"/>
      <c r="S42" s="11"/>
      <c r="T42" s="11"/>
      <c r="U42" s="11"/>
      <c r="V42" s="11"/>
      <c r="W42" s="11"/>
      <c r="X42" s="11"/>
    </row>
    <row r="43" spans="1:24" x14ac:dyDescent="0.25">
      <c r="A43" s="451" t="s">
        <v>214</v>
      </c>
      <c r="B43" s="452"/>
      <c r="C43" s="452"/>
      <c r="D43" s="452"/>
      <c r="E43" s="452"/>
      <c r="F43" s="41">
        <v>1.4999999999999999E-2</v>
      </c>
      <c r="G43" s="41">
        <v>3.4500000000000003E-2</v>
      </c>
      <c r="H43" s="41">
        <v>4.4900000000000002E-2</v>
      </c>
      <c r="I43" s="36"/>
      <c r="J43" s="36"/>
      <c r="K43" s="36"/>
      <c r="L43" s="36"/>
      <c r="M43" s="36"/>
      <c r="N43" s="37"/>
      <c r="O43" s="11"/>
      <c r="P43" s="11"/>
      <c r="Q43" s="11"/>
      <c r="R43" s="11"/>
      <c r="S43" s="11"/>
      <c r="T43" s="11"/>
      <c r="U43" s="11"/>
      <c r="V43" s="11"/>
      <c r="W43" s="11"/>
      <c r="X43" s="11"/>
    </row>
    <row r="44" spans="1:24" x14ac:dyDescent="0.25">
      <c r="A44" s="451" t="s">
        <v>215</v>
      </c>
      <c r="B44" s="452"/>
      <c r="C44" s="452"/>
      <c r="D44" s="452"/>
      <c r="E44" s="452"/>
      <c r="F44" s="41">
        <v>3.0000000000000001E-3</v>
      </c>
      <c r="G44" s="41">
        <v>4.7999999999999996E-3</v>
      </c>
      <c r="H44" s="41">
        <v>8.2000000000000007E-3</v>
      </c>
      <c r="I44" s="36"/>
      <c r="J44" s="36"/>
      <c r="K44" s="36"/>
      <c r="L44" s="36"/>
      <c r="M44" s="36"/>
      <c r="N44" s="37"/>
      <c r="O44" s="11"/>
      <c r="P44" s="11"/>
      <c r="Q44" s="11"/>
      <c r="R44" s="11"/>
      <c r="S44" s="11"/>
      <c r="T44" s="11"/>
      <c r="U44" s="11"/>
      <c r="V44" s="11"/>
      <c r="W44" s="11"/>
      <c r="X44" s="11"/>
    </row>
    <row r="45" spans="1:24" x14ac:dyDescent="0.25">
      <c r="A45" s="451" t="s">
        <v>216</v>
      </c>
      <c r="B45" s="452"/>
      <c r="C45" s="452"/>
      <c r="D45" s="452"/>
      <c r="E45" s="452"/>
      <c r="F45" s="41">
        <v>5.5999999999999999E-3</v>
      </c>
      <c r="G45" s="41">
        <v>8.5000000000000006E-3</v>
      </c>
      <c r="H45" s="41">
        <v>8.8999999999999999E-3</v>
      </c>
      <c r="I45" s="36"/>
      <c r="J45" s="36"/>
      <c r="K45" s="36"/>
      <c r="L45" s="36"/>
      <c r="M45" s="36"/>
      <c r="N45" s="37"/>
      <c r="O45" s="11"/>
      <c r="P45" s="11"/>
      <c r="Q45" s="11"/>
      <c r="R45" s="11"/>
      <c r="S45" s="11"/>
      <c r="T45" s="11"/>
      <c r="U45" s="11"/>
      <c r="V45" s="11"/>
      <c r="W45" s="11"/>
      <c r="X45" s="11"/>
    </row>
    <row r="46" spans="1:24" x14ac:dyDescent="0.25">
      <c r="A46" s="451" t="s">
        <v>217</v>
      </c>
      <c r="B46" s="452"/>
      <c r="C46" s="452"/>
      <c r="D46" s="452"/>
      <c r="E46" s="452"/>
      <c r="F46" s="41">
        <v>8.5000000000000006E-3</v>
      </c>
      <c r="G46" s="41">
        <v>8.5000000000000006E-3</v>
      </c>
      <c r="H46" s="41">
        <v>1.11E-2</v>
      </c>
      <c r="I46" s="36"/>
      <c r="J46" s="36"/>
      <c r="K46" s="36"/>
      <c r="L46" s="36"/>
      <c r="M46" s="36"/>
      <c r="N46" s="37"/>
      <c r="O46" s="11"/>
      <c r="P46" s="11"/>
      <c r="Q46" s="11"/>
      <c r="R46" s="11"/>
      <c r="S46" s="11"/>
      <c r="T46" s="11"/>
      <c r="U46" s="11"/>
      <c r="V46" s="11"/>
      <c r="W46" s="11"/>
      <c r="X46" s="11"/>
    </row>
    <row r="47" spans="1:24" x14ac:dyDescent="0.25">
      <c r="A47" s="451" t="s">
        <v>218</v>
      </c>
      <c r="B47" s="452"/>
      <c r="C47" s="452"/>
      <c r="D47" s="452"/>
      <c r="E47" s="452"/>
      <c r="F47" s="41">
        <v>3.5000000000000003E-2</v>
      </c>
      <c r="G47" s="41">
        <v>5.11E-2</v>
      </c>
      <c r="H47" s="41">
        <v>6.2199999999999998E-2</v>
      </c>
      <c r="I47" s="36"/>
      <c r="J47" s="36"/>
      <c r="K47" s="36"/>
      <c r="L47" s="36"/>
      <c r="M47" s="36"/>
      <c r="N47" s="37"/>
      <c r="O47" s="11"/>
      <c r="P47" s="11"/>
      <c r="Q47" s="11"/>
      <c r="R47" s="11"/>
      <c r="S47" s="11"/>
      <c r="T47" s="11"/>
      <c r="U47" s="11"/>
      <c r="V47" s="11"/>
      <c r="W47" s="11"/>
      <c r="X47" s="11"/>
    </row>
    <row r="48" spans="1:24" ht="15.75" customHeight="1" thickBot="1" x14ac:dyDescent="0.3">
      <c r="A48" s="436" t="s">
        <v>219</v>
      </c>
      <c r="B48" s="437"/>
      <c r="C48" s="437"/>
      <c r="D48" s="437"/>
      <c r="E48" s="437"/>
      <c r="F48" s="438" t="s">
        <v>220</v>
      </c>
      <c r="G48" s="438"/>
      <c r="H48" s="438"/>
      <c r="I48" s="42"/>
      <c r="J48" s="42"/>
      <c r="K48" s="42"/>
      <c r="L48" s="42"/>
      <c r="M48" s="42"/>
      <c r="N48" s="43"/>
      <c r="O48" s="11"/>
      <c r="P48" s="11"/>
      <c r="Q48" s="11"/>
      <c r="R48" s="11"/>
      <c r="S48" s="11"/>
      <c r="T48" s="11"/>
      <c r="U48" s="11"/>
      <c r="V48" s="11"/>
      <c r="W48" s="11"/>
      <c r="X48" s="11"/>
    </row>
  </sheetData>
  <mergeCells count="66">
    <mergeCell ref="K19:N19"/>
    <mergeCell ref="A19:J19"/>
    <mergeCell ref="K25:N25"/>
    <mergeCell ref="A46:E46"/>
    <mergeCell ref="A47:E47"/>
    <mergeCell ref="K38:N38"/>
    <mergeCell ref="A31:J31"/>
    <mergeCell ref="K31:N31"/>
    <mergeCell ref="A32:J32"/>
    <mergeCell ref="K32:N32"/>
    <mergeCell ref="A33:J33"/>
    <mergeCell ref="K33:N33"/>
    <mergeCell ref="A26:J26"/>
    <mergeCell ref="K26:N26"/>
    <mergeCell ref="A28:N28"/>
    <mergeCell ref="A29:J29"/>
    <mergeCell ref="A48:E48"/>
    <mergeCell ref="F48:H48"/>
    <mergeCell ref="K24:N24"/>
    <mergeCell ref="K22:N22"/>
    <mergeCell ref="A39:N39"/>
    <mergeCell ref="A40:N40"/>
    <mergeCell ref="A42:E42"/>
    <mergeCell ref="A43:E43"/>
    <mergeCell ref="A44:E44"/>
    <mergeCell ref="A45:E45"/>
    <mergeCell ref="A34:J34"/>
    <mergeCell ref="K34:N34"/>
    <mergeCell ref="A35:J35"/>
    <mergeCell ref="K35:N35"/>
    <mergeCell ref="A37:N37"/>
    <mergeCell ref="A38:J38"/>
    <mergeCell ref="K29:N29"/>
    <mergeCell ref="A30:J30"/>
    <mergeCell ref="K30:N30"/>
    <mergeCell ref="A20:J25"/>
    <mergeCell ref="K20:N20"/>
    <mergeCell ref="K21:N21"/>
    <mergeCell ref="K23:N23"/>
    <mergeCell ref="A12:N12"/>
    <mergeCell ref="A17:J17"/>
    <mergeCell ref="K17:N17"/>
    <mergeCell ref="A18:J18"/>
    <mergeCell ref="K18:N18"/>
    <mergeCell ref="A14:J14"/>
    <mergeCell ref="K14:N14"/>
    <mergeCell ref="A15:J15"/>
    <mergeCell ref="K15:N15"/>
    <mergeCell ref="A16:J16"/>
    <mergeCell ref="K16:N16"/>
    <mergeCell ref="A1:N1"/>
    <mergeCell ref="A2:B5"/>
    <mergeCell ref="C2:N3"/>
    <mergeCell ref="C4:N4"/>
    <mergeCell ref="A13:J13"/>
    <mergeCell ref="K13:N13"/>
    <mergeCell ref="A6:N6"/>
    <mergeCell ref="A7:N7"/>
    <mergeCell ref="A8:J8"/>
    <mergeCell ref="K8:N8"/>
    <mergeCell ref="A9:J9"/>
    <mergeCell ref="K9:N9"/>
    <mergeCell ref="A10:J10"/>
    <mergeCell ref="K10:N10"/>
    <mergeCell ref="A11:J11"/>
    <mergeCell ref="K11:N11"/>
  </mergeCells>
  <pageMargins left="0.45" right="0.41" top="0.36" bottom="0.34" header="0.31496062000000002" footer="0.31496062000000002"/>
  <pageSetup paperSize="9" scale="9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pageSetUpPr fitToPage="1"/>
  </sheetPr>
  <dimension ref="A1:G43"/>
  <sheetViews>
    <sheetView view="pageBreakPreview" zoomScaleNormal="100" zoomScaleSheetLayoutView="100" workbookViewId="0">
      <selection activeCell="E34" sqref="E34"/>
    </sheetView>
  </sheetViews>
  <sheetFormatPr defaultRowHeight="12" x14ac:dyDescent="0.2"/>
  <cols>
    <col min="1" max="1" width="18.85546875" style="59" customWidth="1"/>
    <col min="2" max="2" width="43.140625" style="59" customWidth="1"/>
    <col min="3" max="6" width="13.5703125" style="59" customWidth="1"/>
    <col min="7" max="7" width="14.42578125" style="59" customWidth="1"/>
    <col min="8" max="16384" width="9.140625" style="59"/>
  </cols>
  <sheetData>
    <row r="1" spans="1:7" x14ac:dyDescent="0.2">
      <c r="A1" s="475" t="s">
        <v>1035</v>
      </c>
      <c r="B1" s="475"/>
      <c r="C1" s="475"/>
      <c r="D1" s="475"/>
      <c r="E1" s="475"/>
      <c r="F1" s="475"/>
    </row>
    <row r="2" spans="1:7" s="74" customFormat="1" ht="26.25" customHeight="1" x14ac:dyDescent="0.25">
      <c r="A2" s="476"/>
      <c r="B2" s="474" t="s">
        <v>1032</v>
      </c>
      <c r="C2" s="474"/>
      <c r="D2" s="474"/>
      <c r="E2" s="474"/>
      <c r="F2" s="474"/>
    </row>
    <row r="3" spans="1:7" s="74" customFormat="1" ht="26.25" customHeight="1" x14ac:dyDescent="0.25">
      <c r="A3" s="476"/>
      <c r="B3" s="477" t="s">
        <v>1033</v>
      </c>
      <c r="C3" s="477"/>
      <c r="D3" s="477"/>
      <c r="E3" s="477"/>
      <c r="F3" s="477"/>
    </row>
    <row r="4" spans="1:7" s="74" customFormat="1" ht="26.25" customHeight="1" x14ac:dyDescent="0.25">
      <c r="A4" s="476"/>
      <c r="B4" s="474" t="s">
        <v>1034</v>
      </c>
      <c r="C4" s="474"/>
      <c r="D4" s="474"/>
      <c r="E4" s="474"/>
      <c r="F4" s="474"/>
    </row>
    <row r="5" spans="1:7" s="74" customFormat="1" x14ac:dyDescent="0.25"/>
    <row r="6" spans="1:7" ht="15" customHeight="1" x14ac:dyDescent="0.2">
      <c r="A6" s="470" t="s">
        <v>1500</v>
      </c>
      <c r="B6" s="471"/>
      <c r="C6" s="471"/>
      <c r="D6" s="471"/>
      <c r="E6" s="471"/>
      <c r="F6" s="472"/>
      <c r="G6" s="60"/>
    </row>
    <row r="7" spans="1:7" x14ac:dyDescent="0.2">
      <c r="A7" s="473" t="s">
        <v>1501</v>
      </c>
      <c r="B7" s="473" t="s">
        <v>2</v>
      </c>
      <c r="C7" s="63" t="s">
        <v>1502</v>
      </c>
      <c r="D7" s="63"/>
      <c r="E7" s="63" t="s">
        <v>1503</v>
      </c>
      <c r="F7" s="63"/>
      <c r="G7" s="60"/>
    </row>
    <row r="8" spans="1:7" x14ac:dyDescent="0.2">
      <c r="A8" s="473"/>
      <c r="B8" s="473"/>
      <c r="C8" s="64" t="s">
        <v>62</v>
      </c>
      <c r="D8" s="64" t="s">
        <v>63</v>
      </c>
      <c r="E8" s="64" t="s">
        <v>62</v>
      </c>
      <c r="F8" s="64" t="s">
        <v>63</v>
      </c>
      <c r="G8" s="60"/>
    </row>
    <row r="9" spans="1:7" x14ac:dyDescent="0.2">
      <c r="A9" s="65" t="s">
        <v>64</v>
      </c>
      <c r="B9" s="66"/>
      <c r="C9" s="66"/>
      <c r="D9" s="66"/>
      <c r="E9" s="66"/>
      <c r="F9" s="66"/>
      <c r="G9" s="60"/>
    </row>
    <row r="10" spans="1:7" x14ac:dyDescent="0.2">
      <c r="A10" s="67" t="s">
        <v>65</v>
      </c>
      <c r="B10" s="68" t="s">
        <v>1504</v>
      </c>
      <c r="C10" s="69">
        <v>0</v>
      </c>
      <c r="D10" s="69">
        <v>0</v>
      </c>
      <c r="E10" s="69">
        <v>0.2</v>
      </c>
      <c r="F10" s="69">
        <v>0.2</v>
      </c>
      <c r="G10" s="60"/>
    </row>
    <row r="11" spans="1:7" x14ac:dyDescent="0.2">
      <c r="A11" s="67" t="s">
        <v>66</v>
      </c>
      <c r="B11" s="68" t="s">
        <v>1505</v>
      </c>
      <c r="C11" s="69">
        <v>1.4999999999999999E-2</v>
      </c>
      <c r="D11" s="69">
        <v>1.4999999999999999E-2</v>
      </c>
      <c r="E11" s="69">
        <v>1.4999999999999999E-2</v>
      </c>
      <c r="F11" s="69">
        <v>1.4999999999999999E-2</v>
      </c>
      <c r="G11" s="60"/>
    </row>
    <row r="12" spans="1:7" x14ac:dyDescent="0.2">
      <c r="A12" s="67" t="s">
        <v>67</v>
      </c>
      <c r="B12" s="68" t="s">
        <v>1506</v>
      </c>
      <c r="C12" s="69">
        <v>0.01</v>
      </c>
      <c r="D12" s="69">
        <v>0.01</v>
      </c>
      <c r="E12" s="69">
        <v>0.01</v>
      </c>
      <c r="F12" s="69">
        <v>0.01</v>
      </c>
      <c r="G12" s="60"/>
    </row>
    <row r="13" spans="1:7" x14ac:dyDescent="0.2">
      <c r="A13" s="67" t="s">
        <v>68</v>
      </c>
      <c r="B13" s="68" t="s">
        <v>1507</v>
      </c>
      <c r="C13" s="69">
        <v>2E-3</v>
      </c>
      <c r="D13" s="69">
        <v>2E-3</v>
      </c>
      <c r="E13" s="69">
        <v>2E-3</v>
      </c>
      <c r="F13" s="69">
        <v>2E-3</v>
      </c>
      <c r="G13" s="60"/>
    </row>
    <row r="14" spans="1:7" x14ac:dyDescent="0.2">
      <c r="A14" s="67" t="s">
        <v>69</v>
      </c>
      <c r="B14" s="68" t="s">
        <v>1508</v>
      </c>
      <c r="C14" s="69">
        <v>6.0000000000000001E-3</v>
      </c>
      <c r="D14" s="69">
        <v>6.0000000000000001E-3</v>
      </c>
      <c r="E14" s="69">
        <v>6.0000000000000001E-3</v>
      </c>
      <c r="F14" s="69">
        <v>6.0000000000000001E-3</v>
      </c>
      <c r="G14" s="60"/>
    </row>
    <row r="15" spans="1:7" x14ac:dyDescent="0.2">
      <c r="A15" s="67" t="s">
        <v>70</v>
      </c>
      <c r="B15" s="68" t="s">
        <v>1509</v>
      </c>
      <c r="C15" s="69">
        <v>2.5000000000000001E-2</v>
      </c>
      <c r="D15" s="69">
        <v>2.5000000000000001E-2</v>
      </c>
      <c r="E15" s="69">
        <v>2.5000000000000001E-2</v>
      </c>
      <c r="F15" s="69">
        <v>2.5000000000000001E-2</v>
      </c>
      <c r="G15" s="60"/>
    </row>
    <row r="16" spans="1:7" x14ac:dyDescent="0.2">
      <c r="A16" s="67" t="s">
        <v>71</v>
      </c>
      <c r="B16" s="68" t="s">
        <v>1510</v>
      </c>
      <c r="C16" s="69">
        <v>0.03</v>
      </c>
      <c r="D16" s="69">
        <v>0.03</v>
      </c>
      <c r="E16" s="69">
        <v>0.03</v>
      </c>
      <c r="F16" s="69">
        <v>0.03</v>
      </c>
      <c r="G16" s="60"/>
    </row>
    <row r="17" spans="1:7" x14ac:dyDescent="0.2">
      <c r="A17" s="67" t="s">
        <v>72</v>
      </c>
      <c r="B17" s="68" t="s">
        <v>1511</v>
      </c>
      <c r="C17" s="69">
        <v>0.08</v>
      </c>
      <c r="D17" s="69">
        <v>0.08</v>
      </c>
      <c r="E17" s="69">
        <v>0.08</v>
      </c>
      <c r="F17" s="69">
        <v>0.08</v>
      </c>
      <c r="G17" s="60"/>
    </row>
    <row r="18" spans="1:7" x14ac:dyDescent="0.2">
      <c r="A18" s="67" t="s">
        <v>73</v>
      </c>
      <c r="B18" s="68" t="s">
        <v>1512</v>
      </c>
      <c r="C18" s="69">
        <v>0</v>
      </c>
      <c r="D18" s="69">
        <v>0</v>
      </c>
      <c r="E18" s="69">
        <v>0</v>
      </c>
      <c r="F18" s="69">
        <v>0</v>
      </c>
      <c r="G18" s="60"/>
    </row>
    <row r="19" spans="1:7" x14ac:dyDescent="0.2">
      <c r="A19" s="65" t="s">
        <v>57</v>
      </c>
      <c r="B19" s="70" t="s">
        <v>58</v>
      </c>
      <c r="C19" s="71">
        <f>SUM(C10:C18)</f>
        <v>0.16799999999999998</v>
      </c>
      <c r="D19" s="71">
        <f>SUM(D10:D18)</f>
        <v>0.16799999999999998</v>
      </c>
      <c r="E19" s="71">
        <f>SUM(E10:E18)</f>
        <v>0.36800000000000005</v>
      </c>
      <c r="F19" s="71">
        <f>SUM(F10:F18)</f>
        <v>0.36800000000000005</v>
      </c>
      <c r="G19" s="60"/>
    </row>
    <row r="20" spans="1:7" x14ac:dyDescent="0.2">
      <c r="A20" s="65" t="s">
        <v>75</v>
      </c>
      <c r="B20" s="66"/>
      <c r="C20" s="66"/>
      <c r="D20" s="66"/>
      <c r="E20" s="66"/>
      <c r="F20" s="66"/>
      <c r="G20" s="60"/>
    </row>
    <row r="21" spans="1:7" x14ac:dyDescent="0.2">
      <c r="A21" s="67" t="s">
        <v>76</v>
      </c>
      <c r="B21" s="68" t="s">
        <v>1513</v>
      </c>
      <c r="C21" s="69">
        <v>0.18029999999999999</v>
      </c>
      <c r="D21" s="69" t="s">
        <v>1514</v>
      </c>
      <c r="E21" s="69">
        <v>0.18029999999999999</v>
      </c>
      <c r="F21" s="69" t="s">
        <v>1514</v>
      </c>
      <c r="G21" s="60"/>
    </row>
    <row r="22" spans="1:7" x14ac:dyDescent="0.2">
      <c r="A22" s="67" t="s">
        <v>77</v>
      </c>
      <c r="B22" s="68" t="s">
        <v>1515</v>
      </c>
      <c r="C22" s="69">
        <v>4.3099999999999999E-2</v>
      </c>
      <c r="D22" s="69" t="s">
        <v>1514</v>
      </c>
      <c r="E22" s="69">
        <v>4.3099999999999999E-2</v>
      </c>
      <c r="F22" s="69" t="s">
        <v>1514</v>
      </c>
      <c r="G22" s="60"/>
    </row>
    <row r="23" spans="1:7" x14ac:dyDescent="0.2">
      <c r="A23" s="67" t="s">
        <v>78</v>
      </c>
      <c r="B23" s="68" t="s">
        <v>1516</v>
      </c>
      <c r="C23" s="69">
        <v>8.5000000000000006E-3</v>
      </c>
      <c r="D23" s="69">
        <v>6.4000000000000003E-3</v>
      </c>
      <c r="E23" s="69">
        <v>8.5000000000000006E-3</v>
      </c>
      <c r="F23" s="69">
        <v>6.4000000000000003E-3</v>
      </c>
      <c r="G23" s="60"/>
    </row>
    <row r="24" spans="1:7" x14ac:dyDescent="0.2">
      <c r="A24" s="67" t="s">
        <v>79</v>
      </c>
      <c r="B24" s="68" t="s">
        <v>1517</v>
      </c>
      <c r="C24" s="69">
        <v>0.1106</v>
      </c>
      <c r="D24" s="69">
        <v>8.3299999999999999E-2</v>
      </c>
      <c r="E24" s="69">
        <v>0.1106</v>
      </c>
      <c r="F24" s="69">
        <v>8.3299999999999999E-2</v>
      </c>
      <c r="G24" s="60"/>
    </row>
    <row r="25" spans="1:7" x14ac:dyDescent="0.2">
      <c r="A25" s="67" t="s">
        <v>80</v>
      </c>
      <c r="B25" s="68" t="s">
        <v>1518</v>
      </c>
      <c r="C25" s="69">
        <v>5.9999999999999995E-4</v>
      </c>
      <c r="D25" s="69">
        <v>4.0000000000000002E-4</v>
      </c>
      <c r="E25" s="69">
        <v>5.9999999999999995E-4</v>
      </c>
      <c r="F25" s="69">
        <v>4.0000000000000002E-4</v>
      </c>
      <c r="G25" s="60"/>
    </row>
    <row r="26" spans="1:7" x14ac:dyDescent="0.2">
      <c r="A26" s="67" t="s">
        <v>81</v>
      </c>
      <c r="B26" s="68" t="s">
        <v>1519</v>
      </c>
      <c r="C26" s="69">
        <v>7.4000000000000003E-3</v>
      </c>
      <c r="D26" s="69">
        <v>5.5999999999999999E-3</v>
      </c>
      <c r="E26" s="69">
        <v>7.4000000000000003E-3</v>
      </c>
      <c r="F26" s="69">
        <v>5.5999999999999999E-3</v>
      </c>
      <c r="G26" s="60"/>
    </row>
    <row r="27" spans="1:7" x14ac:dyDescent="0.2">
      <c r="A27" s="67" t="s">
        <v>82</v>
      </c>
      <c r="B27" s="68" t="s">
        <v>1520</v>
      </c>
      <c r="C27" s="69">
        <v>2.06E-2</v>
      </c>
      <c r="D27" s="69" t="s">
        <v>1514</v>
      </c>
      <c r="E27" s="69">
        <v>2.06E-2</v>
      </c>
      <c r="F27" s="69" t="s">
        <v>1514</v>
      </c>
      <c r="G27" s="60"/>
    </row>
    <row r="28" spans="1:7" x14ac:dyDescent="0.2">
      <c r="A28" s="67" t="s">
        <v>83</v>
      </c>
      <c r="B28" s="68" t="s">
        <v>1521</v>
      </c>
      <c r="C28" s="69">
        <v>1E-3</v>
      </c>
      <c r="D28" s="69">
        <v>8.0000000000000004E-4</v>
      </c>
      <c r="E28" s="69">
        <v>1E-3</v>
      </c>
      <c r="F28" s="69">
        <v>8.0000000000000004E-4</v>
      </c>
      <c r="G28" s="60"/>
    </row>
    <row r="29" spans="1:7" x14ac:dyDescent="0.2">
      <c r="A29" s="67" t="s">
        <v>84</v>
      </c>
      <c r="B29" s="68" t="s">
        <v>1522</v>
      </c>
      <c r="C29" s="69">
        <v>0.1129</v>
      </c>
      <c r="D29" s="69">
        <v>8.5099999999999995E-2</v>
      </c>
      <c r="E29" s="69">
        <v>0.1129</v>
      </c>
      <c r="F29" s="69">
        <v>8.5099999999999995E-2</v>
      </c>
      <c r="G29" s="60"/>
    </row>
    <row r="30" spans="1:7" x14ac:dyDescent="0.2">
      <c r="A30" s="67" t="s">
        <v>85</v>
      </c>
      <c r="B30" s="68" t="s">
        <v>1523</v>
      </c>
      <c r="C30" s="69">
        <v>4.0000000000000002E-4</v>
      </c>
      <c r="D30" s="69">
        <v>2.9999999999999997E-4</v>
      </c>
      <c r="E30" s="69">
        <v>4.0000000000000002E-4</v>
      </c>
      <c r="F30" s="69">
        <v>2.9999999999999997E-4</v>
      </c>
      <c r="G30" s="60"/>
    </row>
    <row r="31" spans="1:7" x14ac:dyDescent="0.2">
      <c r="A31" s="65" t="s">
        <v>74</v>
      </c>
      <c r="B31" s="70" t="s">
        <v>58</v>
      </c>
      <c r="C31" s="71">
        <f>SUM(C21:C30)</f>
        <v>0.48540000000000005</v>
      </c>
      <c r="D31" s="71">
        <f>SUM(D21:D30)</f>
        <v>0.18189999999999998</v>
      </c>
      <c r="E31" s="71">
        <f>SUM(E21:E30)</f>
        <v>0.48540000000000005</v>
      </c>
      <c r="F31" s="71">
        <f>SUM(F21:F30)</f>
        <v>0.18189999999999998</v>
      </c>
      <c r="G31" s="60"/>
    </row>
    <row r="32" spans="1:7" x14ac:dyDescent="0.2">
      <c r="A32" s="65" t="s">
        <v>86</v>
      </c>
      <c r="B32" s="66"/>
      <c r="C32" s="66"/>
      <c r="D32" s="66"/>
      <c r="E32" s="66"/>
      <c r="F32" s="66"/>
      <c r="G32" s="60"/>
    </row>
    <row r="33" spans="1:7" x14ac:dyDescent="0.2">
      <c r="A33" s="67" t="s">
        <v>87</v>
      </c>
      <c r="B33" s="68" t="s">
        <v>1524</v>
      </c>
      <c r="C33" s="69">
        <v>4.5699999999999998E-2</v>
      </c>
      <c r="D33" s="69">
        <v>3.4500000000000003E-2</v>
      </c>
      <c r="E33" s="69">
        <v>4.5699999999999998E-2</v>
      </c>
      <c r="F33" s="69">
        <v>3.4500000000000003E-2</v>
      </c>
      <c r="G33" s="60"/>
    </row>
    <row r="34" spans="1:7" x14ac:dyDescent="0.2">
      <c r="A34" s="67" t="s">
        <v>88</v>
      </c>
      <c r="B34" s="68" t="s">
        <v>1525</v>
      </c>
      <c r="C34" s="69">
        <v>1.1000000000000001E-3</v>
      </c>
      <c r="D34" s="69">
        <v>8.0000000000000004E-4</v>
      </c>
      <c r="E34" s="69">
        <v>1.1000000000000001E-3</v>
      </c>
      <c r="F34" s="69">
        <v>8.0000000000000004E-4</v>
      </c>
      <c r="G34" s="60"/>
    </row>
    <row r="35" spans="1:7" x14ac:dyDescent="0.2">
      <c r="A35" s="67" t="s">
        <v>89</v>
      </c>
      <c r="B35" s="68" t="s">
        <v>1526</v>
      </c>
      <c r="C35" s="69">
        <v>3.3099999999999997E-2</v>
      </c>
      <c r="D35" s="69">
        <v>2.5000000000000001E-2</v>
      </c>
      <c r="E35" s="69">
        <v>3.3099999999999997E-2</v>
      </c>
      <c r="F35" s="69">
        <v>2.5000000000000001E-2</v>
      </c>
      <c r="G35" s="60"/>
    </row>
    <row r="36" spans="1:7" x14ac:dyDescent="0.2">
      <c r="A36" s="67" t="s">
        <v>90</v>
      </c>
      <c r="B36" s="68" t="s">
        <v>1527</v>
      </c>
      <c r="C36" s="69">
        <v>2.6100000000000002E-2</v>
      </c>
      <c r="D36" s="69">
        <v>1.9599999999999999E-2</v>
      </c>
      <c r="E36" s="69">
        <v>2.6100000000000002E-2</v>
      </c>
      <c r="F36" s="69">
        <v>1.9599999999999999E-2</v>
      </c>
      <c r="G36" s="60"/>
    </row>
    <row r="37" spans="1:7" x14ac:dyDescent="0.2">
      <c r="A37" s="67" t="s">
        <v>91</v>
      </c>
      <c r="B37" s="68" t="s">
        <v>1528</v>
      </c>
      <c r="C37" s="69">
        <v>3.8E-3</v>
      </c>
      <c r="D37" s="69">
        <v>2.8999999999999998E-3</v>
      </c>
      <c r="E37" s="69">
        <v>3.8E-3</v>
      </c>
      <c r="F37" s="69">
        <v>2.8999999999999998E-3</v>
      </c>
      <c r="G37" s="60"/>
    </row>
    <row r="38" spans="1:7" x14ac:dyDescent="0.2">
      <c r="A38" s="65" t="s">
        <v>55</v>
      </c>
      <c r="B38" s="70" t="s">
        <v>58</v>
      </c>
      <c r="C38" s="71">
        <f>SUM(C33:C37)</f>
        <v>0.10979999999999999</v>
      </c>
      <c r="D38" s="71">
        <f>SUM(D33:D37)</f>
        <v>8.2799999999999999E-2</v>
      </c>
      <c r="E38" s="71">
        <f>SUM(E33:E37)</f>
        <v>0.10979999999999999</v>
      </c>
      <c r="F38" s="71">
        <f>SUM(F33:F37)</f>
        <v>8.2799999999999999E-2</v>
      </c>
      <c r="G38" s="60"/>
    </row>
    <row r="39" spans="1:7" x14ac:dyDescent="0.2">
      <c r="A39" s="65" t="s">
        <v>93</v>
      </c>
      <c r="B39" s="66"/>
      <c r="C39" s="66"/>
      <c r="D39" s="66"/>
      <c r="E39" s="66"/>
      <c r="F39" s="66"/>
      <c r="G39" s="60"/>
    </row>
    <row r="40" spans="1:7" x14ac:dyDescent="0.2">
      <c r="A40" s="67" t="s">
        <v>94</v>
      </c>
      <c r="B40" s="68" t="s">
        <v>1529</v>
      </c>
      <c r="C40" s="69">
        <v>8.1500000000000003E-2</v>
      </c>
      <c r="D40" s="69">
        <v>3.0599999999999999E-2</v>
      </c>
      <c r="E40" s="69">
        <v>0.17860000000000001</v>
      </c>
      <c r="F40" s="69">
        <v>6.6900000000000001E-2</v>
      </c>
      <c r="G40" s="60"/>
    </row>
    <row r="41" spans="1:7" ht="36" x14ac:dyDescent="0.2">
      <c r="A41" s="67" t="s">
        <v>95</v>
      </c>
      <c r="B41" s="72" t="s">
        <v>1530</v>
      </c>
      <c r="C41" s="69">
        <v>3.8E-3</v>
      </c>
      <c r="D41" s="69">
        <v>2.8999999999999998E-3</v>
      </c>
      <c r="E41" s="69">
        <v>4.1000000000000003E-3</v>
      </c>
      <c r="F41" s="69">
        <v>3.0999999999999999E-3</v>
      </c>
      <c r="G41" s="60"/>
    </row>
    <row r="42" spans="1:7" x14ac:dyDescent="0.2">
      <c r="A42" s="65" t="s">
        <v>92</v>
      </c>
      <c r="B42" s="70" t="s">
        <v>58</v>
      </c>
      <c r="C42" s="71">
        <f>SUM(C40:C41)</f>
        <v>8.5300000000000001E-2</v>
      </c>
      <c r="D42" s="71">
        <f>SUM(D40:D41)</f>
        <v>3.3500000000000002E-2</v>
      </c>
      <c r="E42" s="71">
        <f>SUM(E40:E41)</f>
        <v>0.1827</v>
      </c>
      <c r="F42" s="71">
        <f>SUM(F40:F41)</f>
        <v>7.0000000000000007E-2</v>
      </c>
      <c r="G42" s="60"/>
    </row>
    <row r="43" spans="1:7" x14ac:dyDescent="0.2">
      <c r="A43" s="65"/>
      <c r="B43" s="66" t="s">
        <v>1531</v>
      </c>
      <c r="C43" s="73">
        <f>C19+C31+C38+C42</f>
        <v>0.84850000000000003</v>
      </c>
      <c r="D43" s="73">
        <f>D19+D31+D38+D42</f>
        <v>0.46619999999999995</v>
      </c>
      <c r="E43" s="73">
        <f>E19+E31+E38+E42</f>
        <v>1.1459000000000001</v>
      </c>
      <c r="F43" s="73">
        <f>F19+F31+F38+F42</f>
        <v>0.7027000000000001</v>
      </c>
      <c r="G43" s="60"/>
    </row>
  </sheetData>
  <mergeCells count="8">
    <mergeCell ref="A6:F6"/>
    <mergeCell ref="A7:A8"/>
    <mergeCell ref="B7:B8"/>
    <mergeCell ref="B4:F4"/>
    <mergeCell ref="A1:F1"/>
    <mergeCell ref="A2:A4"/>
    <mergeCell ref="B2:F2"/>
    <mergeCell ref="B3:F3"/>
  </mergeCells>
  <pageMargins left="0.27" right="0.31" top="0.5" bottom="0.5" header="0" footer="0"/>
  <pageSetup paperSize="9" scale="8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19</vt:i4>
      </vt:variant>
    </vt:vector>
  </HeadingPairs>
  <TitlesOfParts>
    <vt:vector size="28" baseType="lpstr">
      <vt:lpstr>RESUMO</vt:lpstr>
      <vt:lpstr>MEMORIA</vt:lpstr>
      <vt:lpstr>ORÇAMENTO</vt:lpstr>
      <vt:lpstr>CPU</vt:lpstr>
      <vt:lpstr>ABC</vt:lpstr>
      <vt:lpstr>CRONOGRAMA</vt:lpstr>
      <vt:lpstr>BDI 1</vt:lpstr>
      <vt:lpstr>BDI 2</vt:lpstr>
      <vt:lpstr>ENCARGOS SOCIAIS</vt:lpstr>
      <vt:lpstr>ABC!Area_de_impressao</vt:lpstr>
      <vt:lpstr>'BDI 1'!Area_de_impressao</vt:lpstr>
      <vt:lpstr>'BDI 2'!Area_de_impressao</vt:lpstr>
      <vt:lpstr>CPU!Area_de_impressao</vt:lpstr>
      <vt:lpstr>CRONOGRAMA!Area_de_impressao</vt:lpstr>
      <vt:lpstr>'ENCARGOS SOCIAIS'!Area_de_impressao</vt:lpstr>
      <vt:lpstr>MEMORIA!Area_de_impressao</vt:lpstr>
      <vt:lpstr>ORÇAMENTO!Area_de_impressao</vt:lpstr>
      <vt:lpstr>RESUMO!Area_de_impressao</vt:lpstr>
      <vt:lpstr>'BDI 1'!Print_Area</vt:lpstr>
      <vt:lpstr>CRONOGRAMA!Print_Titles</vt:lpstr>
      <vt:lpstr>MEMORIA!Print_Titles</vt:lpstr>
      <vt:lpstr>RESUMO!Print_Titles</vt:lpstr>
      <vt:lpstr>ABC!Titulos_de_impressao</vt:lpstr>
      <vt:lpstr>CPU!Titulos_de_impressao</vt:lpstr>
      <vt:lpstr>CRONOGRAMA!Titulos_de_impressao</vt:lpstr>
      <vt:lpstr>MEMORIA!Titulos_de_impressao</vt:lpstr>
      <vt:lpstr>ORÇAMENTO!Titulos_de_impressao</vt:lpstr>
      <vt:lpstr>RESUMO!Titulos_de_impressao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2024-12-01T01:55:34Z</dcterms:created>
  <dcterms:modified xsi:type="dcterms:W3CDTF">2025-03-06T14:31:05Z</dcterms:modified>
</cp:coreProperties>
</file>